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christopher_cox6_nhs_net/Documents/Documents/Research powered by data (RPbD)/Programme evaluation/"/>
    </mc:Choice>
  </mc:AlternateContent>
  <xr:revisionPtr revIDLastSave="0" documentId="8_{F0F4D8B6-80B8-4145-9E68-48906E546074}" xr6:coauthVersionLast="47" xr6:coauthVersionMax="47" xr10:uidLastSave="{00000000-0000-0000-0000-000000000000}"/>
  <bookViews>
    <workbookView xWindow="-110" yWindow="-110" windowWidth="22780" windowHeight="14540" xr2:uid="{38767D8A-CF33-435E-B46A-8AF2DDF4F7A3}"/>
  </bookViews>
  <sheets>
    <sheet name="Spend Profile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K4" i="1" s="1"/>
  <c r="K8" i="1" s="1"/>
  <c r="K24" i="1" s="1"/>
  <c r="K27" i="1" s="1"/>
  <c r="F4" i="1"/>
  <c r="L4" i="1" s="1"/>
  <c r="G4" i="1"/>
  <c r="H4" i="1"/>
  <c r="I4" i="1"/>
  <c r="J4" i="1"/>
  <c r="D5" i="1"/>
  <c r="D8" i="1" s="1"/>
  <c r="D24" i="1" s="1"/>
  <c r="E5" i="1"/>
  <c r="F5" i="1"/>
  <c r="G5" i="1"/>
  <c r="H5" i="1"/>
  <c r="I5" i="1"/>
  <c r="J5" i="1"/>
  <c r="K5" i="1"/>
  <c r="D6" i="1"/>
  <c r="L6" i="1" s="1"/>
  <c r="E6" i="1"/>
  <c r="F6" i="1"/>
  <c r="G6" i="1"/>
  <c r="H6" i="1"/>
  <c r="I6" i="1"/>
  <c r="J6" i="1"/>
  <c r="K6" i="1"/>
  <c r="E7" i="1"/>
  <c r="F7" i="1"/>
  <c r="G7" i="1"/>
  <c r="H7" i="1"/>
  <c r="I7" i="1"/>
  <c r="J7" i="1"/>
  <c r="K7" i="1"/>
  <c r="L7" i="1"/>
  <c r="C8" i="1"/>
  <c r="E8" i="1"/>
  <c r="F8" i="1"/>
  <c r="G8" i="1"/>
  <c r="H8" i="1"/>
  <c r="I8" i="1"/>
  <c r="J8" i="1"/>
  <c r="J24" i="1" s="1"/>
  <c r="C9" i="1"/>
  <c r="D9" i="1"/>
  <c r="F9" i="1"/>
  <c r="H9" i="1"/>
  <c r="J9" i="1"/>
  <c r="L9" i="1"/>
  <c r="D10" i="1"/>
  <c r="L10" i="1" s="1"/>
  <c r="F10" i="1"/>
  <c r="H10" i="1"/>
  <c r="J10" i="1"/>
  <c r="D11" i="1"/>
  <c r="F11" i="1"/>
  <c r="H11" i="1"/>
  <c r="H23" i="1" s="1"/>
  <c r="H24" i="1" s="1"/>
  <c r="J11" i="1"/>
  <c r="J23" i="1" s="1"/>
  <c r="L11" i="1"/>
  <c r="D12" i="1"/>
  <c r="F12" i="1"/>
  <c r="L12" i="1" s="1"/>
  <c r="H12" i="1"/>
  <c r="J12" i="1"/>
  <c r="D13" i="1"/>
  <c r="D23" i="1" s="1"/>
  <c r="F13" i="1"/>
  <c r="H13" i="1"/>
  <c r="J13" i="1"/>
  <c r="D14" i="1"/>
  <c r="F14" i="1"/>
  <c r="H14" i="1"/>
  <c r="J14" i="1"/>
  <c r="L14" i="1" s="1"/>
  <c r="D15" i="1"/>
  <c r="L15" i="1" s="1"/>
  <c r="F15" i="1"/>
  <c r="H15" i="1"/>
  <c r="J15" i="1"/>
  <c r="D16" i="1"/>
  <c r="L16" i="1" s="1"/>
  <c r="F16" i="1"/>
  <c r="H16" i="1"/>
  <c r="J16" i="1"/>
  <c r="D17" i="1"/>
  <c r="F17" i="1"/>
  <c r="H17" i="1"/>
  <c r="J17" i="1"/>
  <c r="L17" i="1"/>
  <c r="D18" i="1"/>
  <c r="L18" i="1" s="1"/>
  <c r="F18" i="1"/>
  <c r="H18" i="1"/>
  <c r="J18" i="1"/>
  <c r="D19" i="1"/>
  <c r="F19" i="1"/>
  <c r="H19" i="1"/>
  <c r="J19" i="1"/>
  <c r="L19" i="1"/>
  <c r="L20" i="1"/>
  <c r="D21" i="1"/>
  <c r="L21" i="1" s="1"/>
  <c r="F22" i="1"/>
  <c r="L22" i="1"/>
  <c r="C23" i="1"/>
  <c r="E23" i="1"/>
  <c r="E24" i="1" s="1"/>
  <c r="E27" i="1" s="1"/>
  <c r="F23" i="1"/>
  <c r="F24" i="1" s="1"/>
  <c r="G23" i="1"/>
  <c r="G24" i="1" s="1"/>
  <c r="G27" i="1" s="1"/>
  <c r="I23" i="1"/>
  <c r="K23" i="1"/>
  <c r="C24" i="1"/>
  <c r="I24" i="1"/>
  <c r="I27" i="1" s="1"/>
  <c r="K26" i="1"/>
  <c r="L26" i="1"/>
  <c r="C27" i="1"/>
  <c r="J25" i="1" l="1"/>
  <c r="J27" i="1"/>
  <c r="D25" i="1"/>
  <c r="D27" i="1"/>
  <c r="F25" i="1"/>
  <c r="F27" i="1"/>
  <c r="H27" i="1"/>
  <c r="H25" i="1"/>
  <c r="L5" i="1"/>
  <c r="L8" i="1" s="1"/>
  <c r="L13" i="1"/>
  <c r="L23" i="1" s="1"/>
  <c r="L24" i="1" l="1"/>
  <c r="L25" i="1" l="1"/>
  <c r="L27" i="1"/>
</calcChain>
</file>

<file path=xl/sharedStrings.xml><?xml version="1.0" encoding="utf-8"?>
<sst xmlns="http://schemas.openxmlformats.org/spreadsheetml/2006/main" count="40" uniqueCount="34">
  <si>
    <t>Direct Programme Total</t>
  </si>
  <si>
    <t>Pass Through Funding</t>
  </si>
  <si>
    <t>Variance</t>
  </si>
  <si>
    <t>Grand Total</t>
  </si>
  <si>
    <t>SDE Network Total</t>
  </si>
  <si>
    <t>+Additional SDE services</t>
  </si>
  <si>
    <t>National SDE</t>
  </si>
  <si>
    <t>*Transform (25/26 only)</t>
  </si>
  <si>
    <t>Yorkshire &amp; Humber</t>
  </si>
  <si>
    <t>West Midlands</t>
  </si>
  <si>
    <t>Wessex</t>
  </si>
  <si>
    <t>TVS</t>
  </si>
  <si>
    <t>South West</t>
  </si>
  <si>
    <t>North West</t>
  </si>
  <si>
    <t>NENC</t>
  </si>
  <si>
    <t>London</t>
  </si>
  <si>
    <t>KMS</t>
  </si>
  <si>
    <t>East of England</t>
  </si>
  <si>
    <t>East Midlands</t>
  </si>
  <si>
    <t>Central Total</t>
  </si>
  <si>
    <t>Data Enabled Clinical Trials &amp; Cohorts</t>
  </si>
  <si>
    <t>Programme</t>
  </si>
  <si>
    <t>External Affairs &amp; Public Trust</t>
  </si>
  <si>
    <t>Central Mgmt Op Model (&amp;Transition 25/6)</t>
  </si>
  <si>
    <t>Act/F'cast</t>
  </si>
  <si>
    <t>Budget</t>
  </si>
  <si>
    <t>Forecast</t>
  </si>
  <si>
    <t>Actual</t>
  </si>
  <si>
    <t>Portfolio</t>
  </si>
  <si>
    <t>4 yr Total</t>
  </si>
  <si>
    <t>2025/26*</t>
  </si>
  <si>
    <t>2024/25</t>
  </si>
  <si>
    <t>2023/24</t>
  </si>
  <si>
    <t>2022/23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</si>
</sst>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&quot;£&quot;* #,##0_-;\-&quot;£&quot;* #,##0_-;_-&quot;£&quot;* &quot;-&quot;??_-;_-@_-"/>
    <numFmt numFmtId="165" formatCode="[$£-809]#,##0"/>
    <numFmt numFmtId="166" formatCode="&quot;£&quot;#,##0;\(&quot;£&quot;#,##0\)"/>
    <numFmt numFmtId="167" formatCode="&quot;£&quot;#,##0.00"/>
    <numFmt numFmtId="168" formatCode="_-* #,##0_-;\-* #,##0_-;_-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rgb="FF505050"/>
      </top>
      <bottom style="double">
        <color rgb="FF505050"/>
      </bottom>
      <diagonal/>
    </border>
    <border>
      <left style="thin">
        <color rgb="FF505050"/>
      </left>
      <right/>
      <top/>
      <bottom style="double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/>
      <top style="thin">
        <color rgb="FF505050"/>
      </top>
      <bottom style="double">
        <color rgb="FF505050"/>
      </bottom>
      <diagonal/>
    </border>
    <border>
      <left/>
      <right/>
      <top/>
      <bottom style="double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double">
        <color rgb="FF505050"/>
      </bottom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 style="thin">
        <color rgb="FF505050"/>
      </left>
      <right/>
      <top/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164" fontId="0" fillId="0" borderId="0" xfId="0" applyNumberFormat="1"/>
    <xf numFmtId="164" fontId="2" fillId="2" borderId="1" xfId="0" applyNumberFormat="1" applyFont="1" applyFill="1" applyBorder="1"/>
    <xf numFmtId="0" fontId="2" fillId="2" borderId="2" xfId="0" applyFont="1" applyFill="1" applyBorder="1"/>
    <xf numFmtId="165" fontId="0" fillId="3" borderId="3" xfId="2" applyNumberFormat="1" applyFont="1" applyFill="1" applyBorder="1"/>
    <xf numFmtId="165" fontId="0" fillId="3" borderId="4" xfId="2" applyNumberFormat="1" applyFont="1" applyFill="1" applyBorder="1"/>
    <xf numFmtId="165" fontId="0" fillId="0" borderId="0" xfId="0" applyNumberFormat="1"/>
    <xf numFmtId="165" fontId="0" fillId="0" borderId="5" xfId="0" applyNumberFormat="1" applyBorder="1"/>
    <xf numFmtId="166" fontId="3" fillId="3" borderId="6" xfId="0" applyNumberFormat="1" applyFont="1" applyFill="1" applyBorder="1"/>
    <xf numFmtId="166" fontId="3" fillId="0" borderId="0" xfId="0" applyNumberFormat="1" applyFont="1"/>
    <xf numFmtId="166" fontId="3" fillId="0" borderId="6" xfId="0" applyNumberFormat="1" applyFont="1" applyBorder="1"/>
    <xf numFmtId="0" fontId="0" fillId="0" borderId="7" xfId="0" applyBorder="1"/>
    <xf numFmtId="164" fontId="2" fillId="2" borderId="8" xfId="2" applyNumberFormat="1" applyFont="1" applyFill="1" applyBorder="1"/>
    <xf numFmtId="164" fontId="2" fillId="2" borderId="9" xfId="2" applyNumberFormat="1" applyFont="1" applyFill="1" applyBorder="1"/>
    <xf numFmtId="164" fontId="2" fillId="2" borderId="2" xfId="2" applyNumberFormat="1" applyFont="1" applyFill="1" applyBorder="1"/>
    <xf numFmtId="164" fontId="2" fillId="2" borderId="1" xfId="2" applyNumberFormat="1" applyFont="1" applyFill="1" applyBorder="1"/>
    <xf numFmtId="0" fontId="2" fillId="2" borderId="10" xfId="0" applyFont="1" applyFill="1" applyBorder="1"/>
    <xf numFmtId="164" fontId="2" fillId="2" borderId="0" xfId="2" applyNumberFormat="1" applyFont="1" applyFill="1" applyBorder="1"/>
    <xf numFmtId="164" fontId="2" fillId="2" borderId="11" xfId="2" applyNumberFormat="1" applyFont="1" applyFill="1" applyBorder="1"/>
    <xf numFmtId="0" fontId="2" fillId="2" borderId="12" xfId="0" applyFont="1" applyFill="1" applyBorder="1"/>
    <xf numFmtId="164" fontId="0" fillId="3" borderId="0" xfId="2" applyNumberFormat="1" applyFont="1" applyFill="1" applyBorder="1"/>
    <xf numFmtId="164" fontId="0" fillId="3" borderId="13" xfId="2" applyNumberFormat="1" applyFont="1" applyFill="1" applyBorder="1"/>
    <xf numFmtId="164" fontId="0" fillId="0" borderId="0" xfId="2" applyNumberFormat="1" applyFont="1" applyBorder="1"/>
    <xf numFmtId="164" fontId="0" fillId="0" borderId="4" xfId="2" applyNumberFormat="1" applyFont="1" applyBorder="1"/>
    <xf numFmtId="164" fontId="0" fillId="0" borderId="0" xfId="2" applyNumberFormat="1" applyFont="1"/>
    <xf numFmtId="164" fontId="0" fillId="0" borderId="14" xfId="2" applyNumberFormat="1" applyFont="1" applyBorder="1" applyAlignment="1">
      <alignment horizontal="center"/>
    </xf>
    <xf numFmtId="0" fontId="0" fillId="0" borderId="7" xfId="0" quotePrefix="1" applyBorder="1" applyAlignment="1">
      <alignment horizontal="left"/>
    </xf>
    <xf numFmtId="164" fontId="0" fillId="3" borderId="4" xfId="2" applyNumberFormat="1" applyFont="1" applyFill="1" applyBorder="1"/>
    <xf numFmtId="164" fontId="0" fillId="0" borderId="15" xfId="2" applyNumberFormat="1" applyFont="1" applyBorder="1" applyAlignment="1">
      <alignment horizontal="center"/>
    </xf>
    <xf numFmtId="0" fontId="0" fillId="0" borderId="7" xfId="0" applyBorder="1" applyAlignment="1">
      <alignment horizontal="left"/>
    </xf>
    <xf numFmtId="164" fontId="0" fillId="3" borderId="16" xfId="2" applyNumberFormat="1" applyFont="1" applyFill="1" applyBorder="1"/>
    <xf numFmtId="164" fontId="0" fillId="3" borderId="15" xfId="2" applyNumberFormat="1" applyFont="1" applyFill="1" applyBorder="1"/>
    <xf numFmtId="164" fontId="0" fillId="0" borderId="0" xfId="2" applyNumberFormat="1" applyFont="1" applyBorder="1" applyAlignment="1"/>
    <xf numFmtId="164" fontId="0" fillId="3" borderId="0" xfId="2" applyNumberFormat="1" applyFont="1" applyFill="1"/>
    <xf numFmtId="164" fontId="0" fillId="0" borderId="15" xfId="2" applyNumberFormat="1" applyFont="1" applyBorder="1" applyAlignment="1">
      <alignment horizontal="center" vertical="center"/>
    </xf>
    <xf numFmtId="164" fontId="0" fillId="0" borderId="16" xfId="2" applyNumberFormat="1" applyFont="1" applyBorder="1" applyAlignment="1">
      <alignment vertical="center"/>
    </xf>
    <xf numFmtId="164" fontId="0" fillId="0" borderId="17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vertical="center"/>
    </xf>
    <xf numFmtId="164" fontId="0" fillId="4" borderId="19" xfId="2" applyNumberFormat="1" applyFont="1" applyFill="1" applyBorder="1"/>
    <xf numFmtId="164" fontId="0" fillId="4" borderId="20" xfId="2" applyNumberFormat="1" applyFont="1" applyFill="1" applyBorder="1"/>
    <xf numFmtId="164" fontId="0" fillId="4" borderId="21" xfId="2" applyNumberFormat="1" applyFont="1" applyFill="1" applyBorder="1"/>
    <xf numFmtId="164" fontId="0" fillId="4" borderId="22" xfId="2" applyNumberFormat="1" applyFont="1" applyFill="1" applyBorder="1"/>
    <xf numFmtId="164" fontId="0" fillId="4" borderId="23" xfId="2" applyNumberFormat="1" applyFont="1" applyFill="1" applyBorder="1"/>
    <xf numFmtId="0" fontId="2" fillId="4" borderId="5" xfId="0" applyFont="1" applyFill="1" applyBorder="1" applyAlignment="1">
      <alignment horizontal="left"/>
    </xf>
    <xf numFmtId="164" fontId="0" fillId="3" borderId="3" xfId="2" applyNumberFormat="1" applyFont="1" applyFill="1" applyBorder="1"/>
    <xf numFmtId="164" fontId="0" fillId="0" borderId="15" xfId="2" applyNumberFormat="1" applyFont="1" applyBorder="1"/>
    <xf numFmtId="164" fontId="0" fillId="3" borderId="24" xfId="2" applyNumberFormat="1" applyFont="1" applyFill="1" applyBorder="1"/>
    <xf numFmtId="164" fontId="0" fillId="3" borderId="25" xfId="2" applyNumberFormat="1" applyFont="1" applyFill="1" applyBorder="1"/>
    <xf numFmtId="164" fontId="0" fillId="0" borderId="26" xfId="2" applyNumberFormat="1" applyFont="1" applyBorder="1"/>
    <xf numFmtId="164" fontId="0" fillId="0" borderId="25" xfId="2" applyNumberFormat="1" applyFont="1" applyBorder="1"/>
    <xf numFmtId="164" fontId="0" fillId="0" borderId="11" xfId="2" applyNumberFormat="1" applyFont="1" applyBorder="1"/>
    <xf numFmtId="164" fontId="0" fillId="0" borderId="17" xfId="2" applyNumberFormat="1" applyFont="1" applyBorder="1"/>
    <xf numFmtId="0" fontId="0" fillId="0" borderId="12" xfId="0" applyBorder="1" applyAlignment="1">
      <alignment horizontal="left"/>
    </xf>
    <xf numFmtId="167" fontId="4" fillId="5" borderId="0" xfId="0" applyNumberFormat="1" applyFont="1" applyFill="1" applyAlignment="1">
      <alignment horizontal="center" vertical="center" wrapText="1"/>
    </xf>
    <xf numFmtId="168" fontId="4" fillId="5" borderId="0" xfId="1" applyNumberFormat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167" fontId="4" fillId="5" borderId="0" xfId="0" applyNumberFormat="1" applyFont="1" applyFill="1" applyAlignment="1">
      <alignment horizontal="center" vertical="center" wrapText="1"/>
    </xf>
    <xf numFmtId="0" fontId="4" fillId="5" borderId="0" xfId="0" quotePrefix="1" applyFont="1" applyFill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sites/DataforRD/Shared%20Documents/Data%20for%20R%20and%20D%20-%20New/5.%20Finance/02.%20Finance%20-%20Key%20Documents/2.2%20Trackers%20and%20calculations/Archive/Data%20for%20RD%20Finance%20Model%20-%20v4%20LIVE.xlsx" TargetMode="External"/><Relationship Id="rId2" Type="http://schemas.openxmlformats.org/officeDocument/2006/relationships/externalLinkPath" Target="https://nhs.sharepoint.com/sites/DataforRD/Shared%20Documents/Data%20for%20R%20and%20D%20-%20New/5.%20Finance/02.%20Finance%20-%20Key%20Documents/2.2%20Trackers%20and%20calculations/Archive/Data%20for%20RD%20Finance%20Model%20-%20v4%20LIVE.xlsx" TargetMode="External"/><Relationship Id="rId1" Type="http://schemas.openxmlformats.org/officeDocument/2006/relationships/externalLinkPath" Target="/sites/DataforRD/Shared%20Documents/Data%20for%20R%20and%20D%20-%20New/5.%20Finance/02.%20Finance%20-%20Key%20Documents/2.2%20Trackers%20and%20calculations/Archive/Data%20for%20RD%20Finance%20Model%20-%20v4%20LIVE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andrew_west18_nhs_net/Documents/Attachments/Data%20for%20Programme%20Evaluation%20v3.xlsx" TargetMode="External"/><Relationship Id="rId2" Type="http://schemas.openxmlformats.org/officeDocument/2006/relationships/externalLinkPath" Target="https://nhs-my.sharepoint.com/personal/andrew_west18_nhs_net/Documents/Attachments/Data%20for%20Programme%20Evaluation%20v3.xlsx" TargetMode="External"/><Relationship Id="rId1" Type="http://schemas.openxmlformats.org/officeDocument/2006/relationships/externalLinkPath" Target="/personal/andrew_west18_nhs_net/Documents/Attachments/Data%20for%20Programme%20Evaluation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Overview"/>
      <sheetName val="Under or Over"/>
      <sheetName val="Risks"/>
      <sheetName val="Board report"/>
      <sheetName val="Allocations"/>
      <sheetName val="Funders"/>
      <sheetName val="Input"/>
      <sheetName val="3 year plan"/>
      <sheetName val="Team breakdown"/>
      <sheetName val="Graphs"/>
      <sheetName val="Helper"/>
      <sheetName val="Appendix 1.SNSDE spend CK Nov22"/>
      <sheetName val="Appendix 2. WS Report Template"/>
      <sheetName val="Appendix 3. Spending cuts"/>
      <sheetName val="Appendix 4. Funder-CapRev split"/>
    </sheetNames>
    <sheetDataSet>
      <sheetData sheetId="0" refreshError="1">
        <row r="13">
          <cell r="F13">
            <v>1564360</v>
          </cell>
        </row>
        <row r="14">
          <cell r="F14">
            <v>10259663.199200001</v>
          </cell>
        </row>
        <row r="18">
          <cell r="F18">
            <v>379115</v>
          </cell>
        </row>
        <row r="19">
          <cell r="F19">
            <v>1857440.2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Y Positions"/>
      <sheetName val="SDE Funding"/>
      <sheetName val="Per Portfolio"/>
      <sheetName val="Sheet1"/>
    </sheetNames>
    <sheetDataSet>
      <sheetData sheetId="0"/>
      <sheetData sheetId="1">
        <row r="5">
          <cell r="E5">
            <v>273000</v>
          </cell>
          <cell r="J5">
            <v>1700000</v>
          </cell>
          <cell r="O5">
            <v>2800000.0000000005</v>
          </cell>
        </row>
        <row r="6">
          <cell r="E6">
            <v>273000</v>
          </cell>
          <cell r="J6">
            <v>5300000</v>
          </cell>
          <cell r="O6">
            <v>4821000</v>
          </cell>
        </row>
        <row r="7">
          <cell r="E7">
            <v>273000</v>
          </cell>
          <cell r="J7">
            <v>2000000</v>
          </cell>
          <cell r="O7">
            <v>2600000</v>
          </cell>
        </row>
        <row r="8">
          <cell r="E8">
            <v>3623000</v>
          </cell>
          <cell r="J8">
            <v>8320000</v>
          </cell>
          <cell r="O8">
            <v>6625000</v>
          </cell>
        </row>
        <row r="9">
          <cell r="E9">
            <v>873000</v>
          </cell>
          <cell r="J9">
            <v>4300000</v>
          </cell>
          <cell r="O9">
            <v>3625000</v>
          </cell>
        </row>
        <row r="10">
          <cell r="E10">
            <v>3623000</v>
          </cell>
          <cell r="J10">
            <v>5500000</v>
          </cell>
          <cell r="O10">
            <v>5925000</v>
          </cell>
        </row>
        <row r="11">
          <cell r="E11">
            <v>273000</v>
          </cell>
          <cell r="J11">
            <v>1800000</v>
          </cell>
          <cell r="O11">
            <v>2300000</v>
          </cell>
        </row>
        <row r="12">
          <cell r="E12">
            <v>3623000</v>
          </cell>
          <cell r="J12">
            <v>4900000</v>
          </cell>
          <cell r="O12">
            <v>4425000</v>
          </cell>
        </row>
        <row r="13">
          <cell r="E13">
            <v>273000</v>
          </cell>
          <cell r="J13">
            <v>4000000</v>
          </cell>
          <cell r="O13">
            <v>3525000</v>
          </cell>
        </row>
        <row r="14">
          <cell r="E14">
            <v>3623000</v>
          </cell>
          <cell r="J14">
            <v>5300000</v>
          </cell>
          <cell r="O14">
            <v>2600000</v>
          </cell>
        </row>
        <row r="15">
          <cell r="E15">
            <v>273000</v>
          </cell>
          <cell r="J15">
            <v>2400000</v>
          </cell>
          <cell r="O15">
            <v>3100000</v>
          </cell>
        </row>
        <row r="23">
          <cell r="H23">
            <v>0</v>
          </cell>
        </row>
        <row r="24">
          <cell r="H24">
            <v>4705000</v>
          </cell>
        </row>
        <row r="25">
          <cell r="H25">
            <v>3529000</v>
          </cell>
        </row>
        <row r="26">
          <cell r="H26">
            <v>6058000</v>
          </cell>
        </row>
        <row r="27">
          <cell r="H27">
            <v>3576000</v>
          </cell>
        </row>
        <row r="28">
          <cell r="H28">
            <v>5253000</v>
          </cell>
        </row>
        <row r="29">
          <cell r="H29">
            <v>3347000</v>
          </cell>
        </row>
        <row r="30">
          <cell r="H30">
            <v>5165000</v>
          </cell>
        </row>
        <row r="31">
          <cell r="H31">
            <v>5097000</v>
          </cell>
        </row>
        <row r="32">
          <cell r="H32">
            <v>2955000</v>
          </cell>
        </row>
        <row r="33">
          <cell r="H33">
            <v>3752000</v>
          </cell>
        </row>
      </sheetData>
      <sheetData sheetId="2">
        <row r="5">
          <cell r="C5">
            <v>2790494</v>
          </cell>
          <cell r="D5">
            <v>2010960.9118359992</v>
          </cell>
          <cell r="I5">
            <v>3073890</v>
          </cell>
          <cell r="J5">
            <v>669000</v>
          </cell>
        </row>
        <row r="6">
          <cell r="C6">
            <v>599512.80000000005</v>
          </cell>
          <cell r="D6">
            <v>558000</v>
          </cell>
          <cell r="I6">
            <v>6842000</v>
          </cell>
          <cell r="J6">
            <v>6857976</v>
          </cell>
          <cell r="Q6">
            <v>1349114</v>
          </cell>
        </row>
        <row r="7">
          <cell r="C7">
            <v>8060767.3499999996</v>
          </cell>
          <cell r="D7">
            <v>6842000</v>
          </cell>
          <cell r="I7">
            <v>13848358</v>
          </cell>
          <cell r="J7">
            <v>16800516.578333333</v>
          </cell>
          <cell r="P7">
            <v>3777356</v>
          </cell>
        </row>
        <row r="8">
          <cell r="C8">
            <v>627035</v>
          </cell>
          <cell r="D8">
            <v>589737</v>
          </cell>
        </row>
        <row r="9">
          <cell r="C9">
            <v>2947000</v>
          </cell>
          <cell r="D9">
            <v>373240</v>
          </cell>
          <cell r="I9">
            <v>1573398</v>
          </cell>
          <cell r="J9">
            <v>1107225.1320000002</v>
          </cell>
        </row>
        <row r="10">
          <cell r="C10">
            <v>14848052.0535</v>
          </cell>
          <cell r="D10">
            <v>12885094.875414001</v>
          </cell>
          <cell r="P10">
            <v>2000000</v>
          </cell>
          <cell r="Q10">
            <v>1884290</v>
          </cell>
        </row>
        <row r="15">
          <cell r="P15">
            <v>8300000</v>
          </cell>
          <cell r="Q15">
            <v>8800000</v>
          </cell>
        </row>
        <row r="24">
          <cell r="P24">
            <v>3294644</v>
          </cell>
          <cell r="Q24">
            <v>2351130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7B36A-8FA1-4C20-A59D-B31B597549FB}">
  <dimension ref="B2:L28"/>
  <sheetViews>
    <sheetView tabSelected="1" workbookViewId="0">
      <selection activeCell="M19" sqref="M19"/>
    </sheetView>
  </sheetViews>
  <sheetFormatPr defaultRowHeight="14.5" x14ac:dyDescent="0.35"/>
  <cols>
    <col min="2" max="2" width="36.81640625" customWidth="1"/>
    <col min="3" max="3" width="0" hidden="1" customWidth="1"/>
    <col min="4" max="4" width="14.26953125" customWidth="1"/>
    <col min="5" max="5" width="14.26953125" hidden="1" customWidth="1"/>
    <col min="6" max="6" width="14.26953125" customWidth="1"/>
    <col min="7" max="7" width="14.26953125" hidden="1" customWidth="1"/>
    <col min="8" max="8" width="14.26953125" customWidth="1"/>
    <col min="9" max="9" width="14.26953125" hidden="1" customWidth="1"/>
    <col min="10" max="10" width="14.26953125" customWidth="1"/>
    <col min="11" max="11" width="0" hidden="1" customWidth="1"/>
    <col min="12" max="12" width="14.1796875" bestFit="1" customWidth="1"/>
  </cols>
  <sheetData>
    <row r="2" spans="2:12" x14ac:dyDescent="0.35">
      <c r="B2" s="55"/>
      <c r="C2" s="56" t="s">
        <v>33</v>
      </c>
      <c r="D2" s="56"/>
      <c r="E2" s="56" t="s">
        <v>32</v>
      </c>
      <c r="F2" s="56"/>
      <c r="G2" s="57" t="s">
        <v>31</v>
      </c>
      <c r="H2" s="57"/>
      <c r="I2" s="56" t="s">
        <v>30</v>
      </c>
      <c r="J2" s="56"/>
      <c r="K2" s="56" t="s">
        <v>29</v>
      </c>
      <c r="L2" s="56"/>
    </row>
    <row r="3" spans="2:12" x14ac:dyDescent="0.35">
      <c r="B3" s="55" t="s">
        <v>28</v>
      </c>
      <c r="C3" s="53" t="s">
        <v>25</v>
      </c>
      <c r="D3" s="54" t="s">
        <v>27</v>
      </c>
      <c r="E3" s="53" t="s">
        <v>25</v>
      </c>
      <c r="F3" s="54" t="s">
        <v>27</v>
      </c>
      <c r="G3" s="53" t="s">
        <v>25</v>
      </c>
      <c r="H3" s="54" t="s">
        <v>27</v>
      </c>
      <c r="I3" s="53" t="s">
        <v>25</v>
      </c>
      <c r="J3" s="54" t="s">
        <v>26</v>
      </c>
      <c r="K3" s="53" t="s">
        <v>25</v>
      </c>
      <c r="L3" s="53" t="s">
        <v>24</v>
      </c>
    </row>
    <row r="4" spans="2:12" x14ac:dyDescent="0.35">
      <c r="B4" s="52" t="s">
        <v>23</v>
      </c>
      <c r="C4" s="50">
        <v>0</v>
      </c>
      <c r="D4" s="50">
        <v>0</v>
      </c>
      <c r="E4" s="51">
        <f>'[2]Per Portfolio'!P7</f>
        <v>3777356</v>
      </c>
      <c r="F4" s="50">
        <f>'[2]Per Portfolio'!Q6</f>
        <v>1349114</v>
      </c>
      <c r="G4" s="51">
        <f>'[2]Per Portfolio'!I5</f>
        <v>3073890</v>
      </c>
      <c r="H4" s="50">
        <f>'[2]Per Portfolio'!J5</f>
        <v>669000</v>
      </c>
      <c r="I4" s="49">
        <f>'[2]Per Portfolio'!C5+'[2]Per Portfolio'!C6+'[2]Per Portfolio'!C9</f>
        <v>6337006.7999999998</v>
      </c>
      <c r="J4" s="48">
        <f>'[2]Per Portfolio'!D5+'[2]Per Portfolio'!D6+'[2]Per Portfolio'!D9</f>
        <v>2942200.9118359992</v>
      </c>
      <c r="K4" s="47">
        <f>C4+E4+G4+I4</f>
        <v>13188252.800000001</v>
      </c>
      <c r="L4" s="46">
        <f>D4+F4+H4+J4</f>
        <v>4960314.9118359992</v>
      </c>
    </row>
    <row r="5" spans="2:12" x14ac:dyDescent="0.35">
      <c r="B5" s="29" t="s">
        <v>22</v>
      </c>
      <c r="C5" s="24">
        <v>1245972</v>
      </c>
      <c r="D5" s="24">
        <f>SUM([1]Overview!$F$18)</f>
        <v>379115</v>
      </c>
      <c r="E5" s="45">
        <f>'[2]Per Portfolio'!P10</f>
        <v>2000000</v>
      </c>
      <c r="F5" s="24">
        <f>'[2]Per Portfolio'!Q10</f>
        <v>1884290</v>
      </c>
      <c r="G5" s="45">
        <f>'[2]Per Portfolio'!I9</f>
        <v>1573398</v>
      </c>
      <c r="H5" s="24">
        <f>'[2]Per Portfolio'!J9</f>
        <v>1107225.1320000002</v>
      </c>
      <c r="I5" s="23">
        <f>'[2]Per Portfolio'!C8</f>
        <v>627035</v>
      </c>
      <c r="J5" s="22">
        <f>'[2]Per Portfolio'!D8</f>
        <v>589737</v>
      </c>
      <c r="K5" s="27">
        <f>C5+E5+G5+I5</f>
        <v>5446405</v>
      </c>
      <c r="L5" s="44">
        <f>D5+F5+H5+J5</f>
        <v>3960367.1320000002</v>
      </c>
    </row>
    <row r="6" spans="2:12" x14ac:dyDescent="0.35">
      <c r="B6" s="29" t="s">
        <v>21</v>
      </c>
      <c r="C6" s="24">
        <v>1334028</v>
      </c>
      <c r="D6" s="24">
        <f>SUM([1]Overview!$F$19)</f>
        <v>1857440.2</v>
      </c>
      <c r="E6" s="45">
        <f>'[2]Per Portfolio'!P24</f>
        <v>3294644</v>
      </c>
      <c r="F6" s="24">
        <f>'[2]Per Portfolio'!Q24</f>
        <v>2351130</v>
      </c>
      <c r="G6" s="45">
        <f>'[2]Per Portfolio'!I7</f>
        <v>13848358</v>
      </c>
      <c r="H6" s="24">
        <f>'[2]Per Portfolio'!J7</f>
        <v>16800516.578333333</v>
      </c>
      <c r="I6" s="23">
        <f>'[2]Per Portfolio'!C10</f>
        <v>14848052.0535</v>
      </c>
      <c r="J6" s="22">
        <f>'[2]Per Portfolio'!D10</f>
        <v>12885094.875414001</v>
      </c>
      <c r="K6" s="27">
        <f>C6+E6+G6+I6</f>
        <v>33325082.0535</v>
      </c>
      <c r="L6" s="44">
        <f>D6+F6+H6+J6</f>
        <v>33894181.653747335</v>
      </c>
    </row>
    <row r="7" spans="2:12" x14ac:dyDescent="0.35">
      <c r="B7" s="29" t="s">
        <v>20</v>
      </c>
      <c r="C7" s="24">
        <v>8500000</v>
      </c>
      <c r="D7" s="24">
        <v>9617504</v>
      </c>
      <c r="E7" s="45">
        <f>'[2]Per Portfolio'!P15</f>
        <v>8300000</v>
      </c>
      <c r="F7" s="24">
        <f>'[2]Per Portfolio'!Q15</f>
        <v>8800000</v>
      </c>
      <c r="G7" s="45">
        <f>'[2]Per Portfolio'!I6</f>
        <v>6842000</v>
      </c>
      <c r="H7" s="24">
        <f>'[2]Per Portfolio'!J6</f>
        <v>6857976</v>
      </c>
      <c r="I7" s="23">
        <f>'[2]Per Portfolio'!C7</f>
        <v>8060767.3499999996</v>
      </c>
      <c r="J7" s="22">
        <f>'[2]Per Portfolio'!D7</f>
        <v>6842000</v>
      </c>
      <c r="K7" s="27">
        <f>C7+E7+G7+I7</f>
        <v>31702767.350000001</v>
      </c>
      <c r="L7" s="44">
        <f>D7+F7+H7+J7</f>
        <v>32117480</v>
      </c>
    </row>
    <row r="8" spans="2:12" x14ac:dyDescent="0.35">
      <c r="B8" s="43" t="s">
        <v>19</v>
      </c>
      <c r="C8" s="39">
        <f>SUM(C4:C7)</f>
        <v>11080000</v>
      </c>
      <c r="D8" s="39">
        <f>SUM(D4:D7)</f>
        <v>11854059.199999999</v>
      </c>
      <c r="E8" s="42">
        <f>SUM(E4:E7)</f>
        <v>17372000</v>
      </c>
      <c r="F8" s="39">
        <f>SUM(F4:F7)</f>
        <v>14384534</v>
      </c>
      <c r="G8" s="42">
        <f>SUM(G4:G7)</f>
        <v>25337646</v>
      </c>
      <c r="H8" s="39">
        <f>SUM(H4:H7)</f>
        <v>25434717.710333332</v>
      </c>
      <c r="I8" s="41">
        <f>SUM(I4:I7)</f>
        <v>29872861.203500003</v>
      </c>
      <c r="J8" s="40">
        <f>SUM(J4:J7)</f>
        <v>23259032.787250001</v>
      </c>
      <c r="K8" s="39">
        <f>SUM(K4:K7)</f>
        <v>83662507.203500003</v>
      </c>
      <c r="L8" s="38">
        <f>SUM(L4:L7)</f>
        <v>74932343.697583333</v>
      </c>
    </row>
    <row r="9" spans="2:12" x14ac:dyDescent="0.35">
      <c r="B9" s="29" t="s">
        <v>18</v>
      </c>
      <c r="C9" s="36">
        <f>19800000+14250000</f>
        <v>34050000</v>
      </c>
      <c r="D9" s="37">
        <f>'[2]SDE Funding'!E5</f>
        <v>273000</v>
      </c>
      <c r="E9" s="36">
        <v>60928000</v>
      </c>
      <c r="F9" s="24">
        <f>'[2]SDE Funding'!J5</f>
        <v>1700000</v>
      </c>
      <c r="G9" s="36">
        <v>57521962</v>
      </c>
      <c r="H9" s="32">
        <f>'[2]SDE Funding'!O5</f>
        <v>2800000.0000000005</v>
      </c>
      <c r="I9" s="32">
        <v>0</v>
      </c>
      <c r="J9" s="24">
        <f>'[2]SDE Funding'!H23</f>
        <v>0</v>
      </c>
      <c r="K9" s="31"/>
      <c r="L9" s="30">
        <f>D9+F9+H9+J9</f>
        <v>4773000</v>
      </c>
    </row>
    <row r="10" spans="2:12" x14ac:dyDescent="0.35">
      <c r="B10" s="29" t="s">
        <v>17</v>
      </c>
      <c r="C10" s="34"/>
      <c r="D10" s="35">
        <f>'[2]SDE Funding'!E6</f>
        <v>273000</v>
      </c>
      <c r="E10" s="34"/>
      <c r="F10" s="24">
        <f>'[2]SDE Funding'!J6</f>
        <v>5300000</v>
      </c>
      <c r="G10" s="34"/>
      <c r="H10" s="32">
        <f>'[2]SDE Funding'!O6</f>
        <v>4821000</v>
      </c>
      <c r="I10" s="32">
        <v>3372000</v>
      </c>
      <c r="J10" s="24">
        <f>'[2]SDE Funding'!H24</f>
        <v>4705000</v>
      </c>
      <c r="K10" s="31"/>
      <c r="L10" s="30">
        <f>D10+F10+H10+J10</f>
        <v>15099000</v>
      </c>
    </row>
    <row r="11" spans="2:12" x14ac:dyDescent="0.35">
      <c r="B11" s="29" t="s">
        <v>16</v>
      </c>
      <c r="C11" s="34"/>
      <c r="D11" s="35">
        <f>'[2]SDE Funding'!E7</f>
        <v>273000</v>
      </c>
      <c r="E11" s="34"/>
      <c r="F11" s="24">
        <f>'[2]SDE Funding'!J7</f>
        <v>2000000</v>
      </c>
      <c r="G11" s="34"/>
      <c r="H11" s="32">
        <f>'[2]SDE Funding'!O7</f>
        <v>2600000</v>
      </c>
      <c r="I11" s="32">
        <v>2235000</v>
      </c>
      <c r="J11" s="24">
        <f>'[2]SDE Funding'!H25</f>
        <v>3529000</v>
      </c>
      <c r="K11" s="31"/>
      <c r="L11" s="30">
        <f>D11+F11+H11+J11</f>
        <v>8402000</v>
      </c>
    </row>
    <row r="12" spans="2:12" x14ac:dyDescent="0.35">
      <c r="B12" s="29" t="s">
        <v>15</v>
      </c>
      <c r="C12" s="34"/>
      <c r="D12" s="35">
        <f>'[2]SDE Funding'!E8</f>
        <v>3623000</v>
      </c>
      <c r="E12" s="34"/>
      <c r="F12" s="24">
        <f>'[2]SDE Funding'!J8</f>
        <v>8320000</v>
      </c>
      <c r="G12" s="34"/>
      <c r="H12" s="32">
        <f>'[2]SDE Funding'!O8</f>
        <v>6625000</v>
      </c>
      <c r="I12" s="32">
        <v>3900000</v>
      </c>
      <c r="J12" s="24">
        <f>'[2]SDE Funding'!H26</f>
        <v>6058000</v>
      </c>
      <c r="K12" s="31"/>
      <c r="L12" s="30">
        <f>D12+F12+H12+J12</f>
        <v>24626000</v>
      </c>
    </row>
    <row r="13" spans="2:12" x14ac:dyDescent="0.35">
      <c r="B13" s="29" t="s">
        <v>14</v>
      </c>
      <c r="C13" s="34"/>
      <c r="D13" s="35">
        <f>'[2]SDE Funding'!E9</f>
        <v>873000</v>
      </c>
      <c r="E13" s="34"/>
      <c r="F13" s="24">
        <f>'[2]SDE Funding'!J9</f>
        <v>4300000</v>
      </c>
      <c r="G13" s="34"/>
      <c r="H13" s="32">
        <f>'[2]SDE Funding'!O9</f>
        <v>3625000</v>
      </c>
      <c r="I13" s="32">
        <v>3154000</v>
      </c>
      <c r="J13" s="24">
        <f>'[2]SDE Funding'!H27</f>
        <v>3576000</v>
      </c>
      <c r="K13" s="31"/>
      <c r="L13" s="30">
        <f>D13+F13+H13+J13</f>
        <v>12374000</v>
      </c>
    </row>
    <row r="14" spans="2:12" x14ac:dyDescent="0.35">
      <c r="B14" s="29" t="s">
        <v>13</v>
      </c>
      <c r="C14" s="34"/>
      <c r="D14" s="35">
        <f>'[2]SDE Funding'!E10</f>
        <v>3623000</v>
      </c>
      <c r="E14" s="34"/>
      <c r="F14" s="24">
        <f>'[2]SDE Funding'!J10</f>
        <v>5500000</v>
      </c>
      <c r="G14" s="34"/>
      <c r="H14" s="32">
        <f>'[2]SDE Funding'!O10</f>
        <v>5925000</v>
      </c>
      <c r="I14" s="32">
        <v>3420000</v>
      </c>
      <c r="J14" s="24">
        <f>'[2]SDE Funding'!H28</f>
        <v>5253000</v>
      </c>
      <c r="K14" s="31">
        <v>206827101</v>
      </c>
      <c r="L14" s="30">
        <f>D14+F14+H14+J14</f>
        <v>20301000</v>
      </c>
    </row>
    <row r="15" spans="2:12" x14ac:dyDescent="0.35">
      <c r="B15" s="29" t="s">
        <v>12</v>
      </c>
      <c r="C15" s="34"/>
      <c r="D15" s="35">
        <f>'[2]SDE Funding'!E11</f>
        <v>273000</v>
      </c>
      <c r="E15" s="34"/>
      <c r="F15" s="24">
        <f>'[2]SDE Funding'!J11</f>
        <v>1800000</v>
      </c>
      <c r="G15" s="34"/>
      <c r="H15" s="32">
        <f>'[2]SDE Funding'!O11</f>
        <v>2300000</v>
      </c>
      <c r="I15" s="32">
        <v>1930000</v>
      </c>
      <c r="J15" s="24">
        <f>'[2]SDE Funding'!H29</f>
        <v>3347000</v>
      </c>
      <c r="K15" s="31"/>
      <c r="L15" s="30">
        <f>D15+F15+H15+J15</f>
        <v>7720000</v>
      </c>
    </row>
    <row r="16" spans="2:12" x14ac:dyDescent="0.35">
      <c r="B16" s="29" t="s">
        <v>11</v>
      </c>
      <c r="C16" s="34"/>
      <c r="D16" s="35">
        <f>'[2]SDE Funding'!E12</f>
        <v>3623000</v>
      </c>
      <c r="E16" s="34"/>
      <c r="F16" s="24">
        <f>'[2]SDE Funding'!J12</f>
        <v>4900000</v>
      </c>
      <c r="G16" s="34"/>
      <c r="H16" s="32">
        <f>'[2]SDE Funding'!O12</f>
        <v>4425000</v>
      </c>
      <c r="I16" s="32">
        <v>3400000</v>
      </c>
      <c r="J16" s="24">
        <f>'[2]SDE Funding'!H30</f>
        <v>5165000</v>
      </c>
      <c r="K16" s="31"/>
      <c r="L16" s="30">
        <f>D16+F16+H16+J16</f>
        <v>18113000</v>
      </c>
    </row>
    <row r="17" spans="2:12" x14ac:dyDescent="0.35">
      <c r="B17" s="29" t="s">
        <v>10</v>
      </c>
      <c r="C17" s="34"/>
      <c r="D17" s="35">
        <f>'[2]SDE Funding'!E13</f>
        <v>273000</v>
      </c>
      <c r="E17" s="34"/>
      <c r="F17" s="24">
        <f>'[2]SDE Funding'!J13</f>
        <v>4000000</v>
      </c>
      <c r="G17" s="34"/>
      <c r="H17" s="32">
        <f>'[2]SDE Funding'!O13</f>
        <v>3525000</v>
      </c>
      <c r="I17" s="32">
        <v>3340000</v>
      </c>
      <c r="J17" s="24">
        <f>'[2]SDE Funding'!H31</f>
        <v>5097000</v>
      </c>
      <c r="K17" s="31"/>
      <c r="L17" s="30">
        <f>D17+F17+H17+J17</f>
        <v>12895000</v>
      </c>
    </row>
    <row r="18" spans="2:12" x14ac:dyDescent="0.35">
      <c r="B18" s="29" t="s">
        <v>9</v>
      </c>
      <c r="C18" s="34"/>
      <c r="D18" s="35">
        <f>'[2]SDE Funding'!E14</f>
        <v>3623000</v>
      </c>
      <c r="E18" s="34"/>
      <c r="F18" s="24">
        <f>'[2]SDE Funding'!J14</f>
        <v>5300000</v>
      </c>
      <c r="G18" s="34"/>
      <c r="H18" s="32">
        <f>'[2]SDE Funding'!O14</f>
        <v>2600000</v>
      </c>
      <c r="I18" s="32">
        <v>2135000</v>
      </c>
      <c r="J18" s="24">
        <f>'[2]SDE Funding'!H32</f>
        <v>2955000</v>
      </c>
      <c r="K18" s="31"/>
      <c r="L18" s="30">
        <f>D18+F18+H18+J18</f>
        <v>14478000</v>
      </c>
    </row>
    <row r="19" spans="2:12" x14ac:dyDescent="0.35">
      <c r="B19" s="29" t="s">
        <v>8</v>
      </c>
      <c r="C19" s="34"/>
      <c r="D19" s="35">
        <f>'[2]SDE Funding'!E15</f>
        <v>273000</v>
      </c>
      <c r="E19" s="34"/>
      <c r="F19" s="24">
        <f>'[2]SDE Funding'!J15</f>
        <v>2400000</v>
      </c>
      <c r="G19" s="34"/>
      <c r="H19" s="32">
        <f>'[2]SDE Funding'!O15</f>
        <v>3100000</v>
      </c>
      <c r="I19" s="32">
        <v>2830000</v>
      </c>
      <c r="J19" s="24">
        <f>'[2]SDE Funding'!H33</f>
        <v>3752000</v>
      </c>
      <c r="K19" s="31"/>
      <c r="L19" s="30">
        <f>D19+F19+H19+J19</f>
        <v>9525000</v>
      </c>
    </row>
    <row r="20" spans="2:12" hidden="1" x14ac:dyDescent="0.35">
      <c r="B20" s="29" t="s">
        <v>7</v>
      </c>
      <c r="C20" s="31"/>
      <c r="D20" s="33"/>
      <c r="E20" s="31"/>
      <c r="F20" s="33"/>
      <c r="G20" s="31"/>
      <c r="H20" s="33"/>
      <c r="I20" s="32">
        <v>10948764.799999997</v>
      </c>
      <c r="J20" s="24">
        <v>0</v>
      </c>
      <c r="K20" s="31"/>
      <c r="L20" s="30">
        <f>D20+F20+H20+J20</f>
        <v>0</v>
      </c>
    </row>
    <row r="21" spans="2:12" x14ac:dyDescent="0.35">
      <c r="B21" s="29" t="s">
        <v>6</v>
      </c>
      <c r="C21" s="28"/>
      <c r="D21" s="24">
        <f>SUM([1]Overview!$F$13:$F$14)</f>
        <v>11824023.199200001</v>
      </c>
      <c r="E21" s="28"/>
      <c r="F21" s="24">
        <v>10500000</v>
      </c>
      <c r="G21" s="28"/>
      <c r="H21" s="24">
        <v>7420821</v>
      </c>
      <c r="I21" s="23">
        <v>13662374.4</v>
      </c>
      <c r="J21" s="22">
        <v>10580000</v>
      </c>
      <c r="K21" s="27"/>
      <c r="L21" s="20">
        <f>D21+F21+H21+J21</f>
        <v>40324844.199200004</v>
      </c>
    </row>
    <row r="22" spans="2:12" x14ac:dyDescent="0.35">
      <c r="B22" s="26" t="s">
        <v>5</v>
      </c>
      <c r="C22" s="25"/>
      <c r="D22" s="24">
        <v>445000</v>
      </c>
      <c r="E22" s="25"/>
      <c r="F22" s="24">
        <f>4688000+807200</f>
        <v>5495200</v>
      </c>
      <c r="G22" s="25"/>
      <c r="H22" s="24">
        <v>644000</v>
      </c>
      <c r="I22" s="23"/>
      <c r="J22" s="22"/>
      <c r="K22" s="21"/>
      <c r="L22" s="20">
        <f>D22+F22+H22+J22</f>
        <v>6584200</v>
      </c>
    </row>
    <row r="23" spans="2:12" x14ac:dyDescent="0.35">
      <c r="B23" s="19" t="s">
        <v>4</v>
      </c>
      <c r="C23" s="18">
        <f>SUM(C9:C22)</f>
        <v>34050000</v>
      </c>
      <c r="D23" s="18">
        <f>SUM(D9:D22)</f>
        <v>29272023.199200001</v>
      </c>
      <c r="E23" s="18">
        <f>SUM(E9:E22)</f>
        <v>60928000</v>
      </c>
      <c r="F23" s="18">
        <f>SUM(F9:F22)</f>
        <v>61515200</v>
      </c>
      <c r="G23" s="18">
        <f>SUM(G9:G22)</f>
        <v>57521962</v>
      </c>
      <c r="H23" s="18">
        <f>SUM(H9:H22)</f>
        <v>50410821</v>
      </c>
      <c r="I23" s="18">
        <f>SUM(I9:I22)</f>
        <v>54327139.199999996</v>
      </c>
      <c r="J23" s="18">
        <f>SUM(J9:J22)</f>
        <v>54017000</v>
      </c>
      <c r="K23" s="18">
        <f>SUM(K9:K22)</f>
        <v>206827101</v>
      </c>
      <c r="L23" s="17">
        <f>SUM(L9:L22)</f>
        <v>195215044.1992</v>
      </c>
    </row>
    <row r="24" spans="2:12" ht="15" thickBot="1" x14ac:dyDescent="0.4">
      <c r="B24" s="16" t="s">
        <v>3</v>
      </c>
      <c r="C24" s="15">
        <f>C8+C23</f>
        <v>45130000</v>
      </c>
      <c r="D24" s="15">
        <f>D8+D23</f>
        <v>41126082.3992</v>
      </c>
      <c r="E24" s="12">
        <f>E8+E23</f>
        <v>78300000</v>
      </c>
      <c r="F24" s="15">
        <f>F8+F23</f>
        <v>75899734</v>
      </c>
      <c r="G24" s="12">
        <f>G8+G23</f>
        <v>82859608</v>
      </c>
      <c r="H24" s="15">
        <f>H8+H23</f>
        <v>75845538.710333332</v>
      </c>
      <c r="I24" s="14">
        <f>I8+I23</f>
        <v>84200000.403499991</v>
      </c>
      <c r="J24" s="13">
        <f>J8+J23</f>
        <v>77276032.787249997</v>
      </c>
      <c r="K24" s="12">
        <f>SUM(K8+K23)</f>
        <v>290489608.20350003</v>
      </c>
      <c r="L24" s="12">
        <f>SUM(L8+L23)</f>
        <v>270147387.89678335</v>
      </c>
    </row>
    <row r="25" spans="2:12" ht="15" thickTop="1" x14ac:dyDescent="0.35">
      <c r="B25" s="11" t="s">
        <v>2</v>
      </c>
      <c r="D25" s="10">
        <f>D24-C24</f>
        <v>-4003917.6008000001</v>
      </c>
      <c r="E25" s="9"/>
      <c r="F25" s="10">
        <f>F24-E24</f>
        <v>-2400266</v>
      </c>
      <c r="G25" s="9"/>
      <c r="H25" s="10">
        <f>H24-G24</f>
        <v>-7014069.2896666676</v>
      </c>
      <c r="I25" s="9"/>
      <c r="J25" s="10">
        <f>J24-I24</f>
        <v>-6923967.6162499934</v>
      </c>
      <c r="K25" s="9"/>
      <c r="L25" s="8">
        <f>+L24-K24</f>
        <v>-20342220.306716681</v>
      </c>
    </row>
    <row r="26" spans="2:12" x14ac:dyDescent="0.35">
      <c r="B26" s="7" t="s">
        <v>1</v>
      </c>
      <c r="C26" s="6"/>
      <c r="D26" s="6"/>
      <c r="E26" s="6">
        <v>6200000</v>
      </c>
      <c r="F26" s="6">
        <v>6200000</v>
      </c>
      <c r="G26" s="6">
        <v>10430000</v>
      </c>
      <c r="H26" s="6">
        <v>10430000</v>
      </c>
      <c r="I26" s="6">
        <v>3000000</v>
      </c>
      <c r="J26" s="6">
        <v>3000000</v>
      </c>
      <c r="K26" s="5">
        <f>C26+E26+G26+I26</f>
        <v>19630000</v>
      </c>
      <c r="L26" s="4">
        <f>D26+F26+H26+J26</f>
        <v>19630000</v>
      </c>
    </row>
    <row r="27" spans="2:12" ht="15" thickBot="1" x14ac:dyDescent="0.4">
      <c r="B27" s="3" t="s">
        <v>0</v>
      </c>
      <c r="C27" s="2">
        <f>+C24-C26</f>
        <v>45130000</v>
      </c>
      <c r="D27" s="2">
        <f>+D24-D26</f>
        <v>41126082.3992</v>
      </c>
      <c r="E27" s="2">
        <f>+E24-E26</f>
        <v>72100000</v>
      </c>
      <c r="F27" s="2">
        <f>+F24-F26</f>
        <v>69699734</v>
      </c>
      <c r="G27" s="2">
        <f>+G24-G26</f>
        <v>72429608</v>
      </c>
      <c r="H27" s="2">
        <f>+H24-H26</f>
        <v>65415538.710333332</v>
      </c>
      <c r="I27" s="2">
        <f>+I24-I26</f>
        <v>81200000.403499991</v>
      </c>
      <c r="J27" s="2">
        <f>+J24-J26</f>
        <v>74276032.787249997</v>
      </c>
      <c r="K27" s="2">
        <f>+K24-K26</f>
        <v>270859608.20350003</v>
      </c>
      <c r="L27" s="2">
        <f>+L24-L26</f>
        <v>250517387.89678335</v>
      </c>
    </row>
    <row r="28" spans="2:12" ht="15" thickTop="1" x14ac:dyDescent="0.35">
      <c r="F28" s="1"/>
      <c r="H28" s="1"/>
      <c r="I28" s="1"/>
    </row>
  </sheetData>
  <mergeCells count="11">
    <mergeCell ref="I2:J2"/>
    <mergeCell ref="K2:L2"/>
    <mergeCell ref="C9:C19"/>
    <mergeCell ref="E9:E19"/>
    <mergeCell ref="G9:G19"/>
    <mergeCell ref="C21:C22"/>
    <mergeCell ref="E21:E22"/>
    <mergeCell ref="G21:G22"/>
    <mergeCell ref="C2:D2"/>
    <mergeCell ref="E2:F2"/>
    <mergeCell ref="G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Spend Profile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COX, Christopher (NHS ENGLAND)</dc:creator>
  <cp:lastModifiedBy>COX, Christopher (NHS ENGLAND)</cp:lastModifiedBy>
  <dcterms:created xsi:type="dcterms:W3CDTF">2026-04-27T13:50:03Z</dcterms:created>
  <dcterms:modified xsi:type="dcterms:W3CDTF">2026-04-27T13:50:24Z</dcterms:modified>
</cp:coreProperties>
</file>