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14070" windowHeight="12090"/>
  </bookViews>
  <sheets>
    <sheet name="Instructions" sheetId="1" r:id="rId1"/>
    <sheet name="Genetic" sheetId="2" r:id="rId2"/>
    <sheet name="Non-genetic" sheetId="4" r:id="rId3"/>
    <sheet name="Totals" sheetId="3" r:id="rId4"/>
    <sheet name="Validation Report" sheetId="6" r:id="rId5"/>
    <sheet name="Comments" sheetId="5" r:id="rId6"/>
  </sheets>
  <definedNames>
    <definedName name="Lab">#REF!</definedName>
  </definedNames>
  <calcPr calcId="145621"/>
</workbook>
</file>

<file path=xl/calcChain.xml><?xml version="1.0" encoding="utf-8"?>
<calcChain xmlns="http://schemas.openxmlformats.org/spreadsheetml/2006/main">
  <c r="H34" i="6" l="1"/>
  <c r="H33" i="6"/>
  <c r="G34" i="6"/>
  <c r="C33" i="6"/>
  <c r="C34" i="6"/>
  <c r="B34" i="6"/>
  <c r="H15" i="6"/>
  <c r="G15" i="6"/>
  <c r="C15" i="6"/>
  <c r="B15" i="6"/>
  <c r="B6" i="6"/>
  <c r="G35" i="6"/>
  <c r="B35" i="6"/>
  <c r="H25" i="6" l="1"/>
  <c r="G25" i="6"/>
  <c r="C25" i="6"/>
  <c r="B25" i="6"/>
  <c r="H6" i="6"/>
  <c r="G6" i="6"/>
  <c r="C6" i="6"/>
  <c r="H29" i="6" l="1"/>
  <c r="G29" i="6"/>
  <c r="C29" i="6"/>
  <c r="B29" i="6"/>
  <c r="H10" i="6"/>
  <c r="G10" i="6"/>
  <c r="C10" i="6"/>
  <c r="B10" i="6"/>
  <c r="G36" i="6" l="1"/>
  <c r="B36" i="6"/>
  <c r="G17" i="6"/>
  <c r="B17" i="6"/>
  <c r="G26" i="6" l="1"/>
  <c r="B26" i="6"/>
  <c r="G7" i="6"/>
  <c r="B7" i="6"/>
  <c r="H28" i="6" l="1" a="1"/>
  <c r="H28" i="6" s="1"/>
  <c r="G28" i="6" a="1"/>
  <c r="G28" i="6" s="1"/>
  <c r="H27" i="6" a="1"/>
  <c r="H27" i="6" s="1"/>
  <c r="G27" i="6" a="1"/>
  <c r="G27" i="6" s="1"/>
  <c r="C28" i="6" a="1"/>
  <c r="C28" i="6" s="1"/>
  <c r="B28" i="6" a="1"/>
  <c r="B28" i="6" s="1"/>
  <c r="C27" i="6" a="1"/>
  <c r="C27" i="6" s="1"/>
  <c r="B27" i="6" a="1"/>
  <c r="B27" i="6" s="1"/>
  <c r="H9" i="6" a="1"/>
  <c r="H9" i="6" s="1"/>
  <c r="G9" i="6" a="1"/>
  <c r="G9" i="6" s="1"/>
  <c r="H8" i="6" a="1"/>
  <c r="H8" i="6" s="1"/>
  <c r="G8" i="6" a="1"/>
  <c r="G8" i="6" s="1"/>
  <c r="C9" i="6" a="1"/>
  <c r="C9" i="6" s="1"/>
  <c r="B9" i="6" a="1"/>
  <c r="B9" i="6" s="1"/>
  <c r="C8" i="6" a="1"/>
  <c r="C8" i="6" s="1"/>
  <c r="B8" i="6" a="1"/>
  <c r="B8" i="6" s="1"/>
  <c r="B5" i="6" l="1"/>
  <c r="G33" i="6"/>
  <c r="B33" i="6"/>
  <c r="H32" i="6"/>
  <c r="G32" i="6"/>
  <c r="C32" i="6"/>
  <c r="B32" i="6"/>
  <c r="H31" i="6"/>
  <c r="G31" i="6"/>
  <c r="C31" i="6"/>
  <c r="B31" i="6"/>
  <c r="H30" i="6"/>
  <c r="G30" i="6"/>
  <c r="C30" i="6"/>
  <c r="B30" i="6"/>
  <c r="G24" i="6"/>
  <c r="B24" i="6"/>
  <c r="A37" i="6" s="1"/>
  <c r="H35" i="6" l="1"/>
  <c r="F37" i="6"/>
  <c r="C7" i="6" a="1"/>
  <c r="C7" i="6" s="1"/>
  <c r="A18" i="6"/>
  <c r="C26" i="6" a="1"/>
  <c r="C26" i="6" s="1"/>
  <c r="H26" i="6" a="1"/>
  <c r="H26" i="6" s="1"/>
  <c r="C35" i="6"/>
  <c r="H12" i="6"/>
  <c r="G12" i="6"/>
  <c r="H11" i="6"/>
  <c r="G11" i="6"/>
  <c r="C11" i="6"/>
  <c r="C12" i="6"/>
  <c r="B12" i="6"/>
  <c r="B11" i="6"/>
  <c r="H14" i="6"/>
  <c r="H13" i="6"/>
  <c r="G14" i="6"/>
  <c r="G13" i="6"/>
  <c r="C14" i="6"/>
  <c r="C13" i="6"/>
  <c r="B14" i="6"/>
  <c r="B13" i="6"/>
  <c r="G5" i="6"/>
  <c r="H7" i="6" l="1" a="1"/>
  <c r="H7" i="6" s="1"/>
  <c r="F18" i="6"/>
  <c r="G16" i="6"/>
  <c r="H16" i="6" s="1"/>
  <c r="B16" i="6"/>
  <c r="C16" i="6" l="1"/>
  <c r="D14" i="3" l="1"/>
  <c r="D13" i="3"/>
  <c r="D12" i="3"/>
  <c r="D11" i="3"/>
  <c r="D5" i="3"/>
  <c r="D6" i="3"/>
  <c r="D7" i="3"/>
  <c r="D4" i="3"/>
</calcChain>
</file>

<file path=xl/comments1.xml><?xml version="1.0" encoding="utf-8"?>
<comments xmlns="http://schemas.openxmlformats.org/spreadsheetml/2006/main">
  <authors>
    <author>mwhitsto</author>
    <author>Johnson, Ben</author>
  </authors>
  <commentList>
    <comment ref="A1" authorId="0">
      <text>
        <r>
          <rPr>
            <sz val="9"/>
            <color indexed="81"/>
            <rFont val="Tahoma"/>
            <family val="2"/>
          </rPr>
          <t>Validation - one of:
2014/15
2015/16</t>
        </r>
      </text>
    </comment>
    <comment ref="B1" authorId="0">
      <text>
        <r>
          <rPr>
            <sz val="9"/>
            <color indexed="81"/>
            <rFont val="Tahoma"/>
            <family val="2"/>
          </rPr>
          <t>Validation - as per laboratory name list on instruction sheet</t>
        </r>
      </text>
    </comment>
    <comment ref="C1" authorId="0">
      <text>
        <r>
          <rPr>
            <sz val="9"/>
            <color indexed="81"/>
            <rFont val="Tahoma"/>
            <family val="2"/>
          </rPr>
          <t>Validation - text 6 to 8 characters</t>
        </r>
      </text>
    </comment>
    <comment ref="D1" authorId="0">
      <text>
        <r>
          <rPr>
            <sz val="9"/>
            <color indexed="81"/>
            <rFont val="Tahoma"/>
            <family val="2"/>
          </rPr>
          <t xml:space="preserve">Validation - text (10 characters) or NULL
</t>
        </r>
      </text>
    </comment>
    <comment ref="E1" authorId="0">
      <text>
        <r>
          <rPr>
            <sz val="9"/>
            <color indexed="81"/>
            <rFont val="Tahoma"/>
            <family val="2"/>
          </rPr>
          <t xml:space="preserve">Validation - text (10 characters) or NULL
</t>
        </r>
      </text>
    </comment>
    <comment ref="F1" authorId="0">
      <text>
        <r>
          <rPr>
            <sz val="9"/>
            <color indexed="81"/>
            <rFont val="Tahoma"/>
            <family val="2"/>
          </rPr>
          <t xml:space="preserve">Validation - DOB, not after end of reporting year
</t>
        </r>
      </text>
    </comment>
    <comment ref="G1" authorId="0">
      <text>
        <r>
          <rPr>
            <sz val="9"/>
            <color indexed="81"/>
            <rFont val="Tahoma"/>
            <family val="2"/>
          </rPr>
          <t xml:space="preserve">Validation - 1 or NULL
</t>
        </r>
      </text>
    </comment>
    <comment ref="H1" authorId="0">
      <text>
        <r>
          <rPr>
            <sz val="9"/>
            <color indexed="81"/>
            <rFont val="Tahoma"/>
            <family val="2"/>
          </rPr>
          <t>Validation - 2 or NULL</t>
        </r>
      </text>
    </comment>
    <comment ref="I1" authorId="0">
      <text>
        <r>
          <rPr>
            <sz val="9"/>
            <color indexed="81"/>
            <rFont val="Tahoma"/>
            <family val="2"/>
          </rPr>
          <t xml:space="preserve">Validation - 3 or NULL
</t>
        </r>
      </text>
    </comment>
    <comment ref="J1" authorId="0">
      <text>
        <r>
          <rPr>
            <sz val="9"/>
            <color indexed="81"/>
            <rFont val="Tahoma"/>
            <family val="2"/>
          </rPr>
          <t xml:space="preserve">Validation - 4 or NULL
</t>
        </r>
      </text>
    </comment>
    <comment ref="K1" authorId="1">
      <text>
        <r>
          <rPr>
            <sz val="9"/>
            <color indexed="81"/>
            <rFont val="Tahoma"/>
            <family val="2"/>
          </rPr>
          <t xml:space="preserve">Validation - 5 or NULL
</t>
        </r>
      </text>
    </comment>
    <comment ref="L1" authorId="0">
      <text>
        <r>
          <rPr>
            <sz val="9"/>
            <color indexed="81"/>
            <rFont val="Tahoma"/>
            <family val="2"/>
          </rPr>
          <t xml:space="preserve">Validation - G
</t>
        </r>
      </text>
    </comment>
  </commentList>
</comments>
</file>

<file path=xl/comments2.xml><?xml version="1.0" encoding="utf-8"?>
<comments xmlns="http://schemas.openxmlformats.org/spreadsheetml/2006/main">
  <authors>
    <author>mwhitsto</author>
    <author>Johnson, Ben</author>
  </authors>
  <commentList>
    <comment ref="A1" authorId="0">
      <text>
        <r>
          <rPr>
            <sz val="9"/>
            <color indexed="81"/>
            <rFont val="Tahoma"/>
            <family val="2"/>
          </rPr>
          <t>Validation - one of:
2014/15
2015/16</t>
        </r>
      </text>
    </comment>
    <comment ref="B1" authorId="0">
      <text>
        <r>
          <rPr>
            <sz val="9"/>
            <color indexed="81"/>
            <rFont val="Tahoma"/>
            <family val="2"/>
          </rPr>
          <t>Validation - as per laboratory name list on instruction sheet</t>
        </r>
      </text>
    </comment>
    <comment ref="C1" authorId="0">
      <text>
        <r>
          <rPr>
            <sz val="9"/>
            <color indexed="81"/>
            <rFont val="Tahoma"/>
            <family val="2"/>
          </rPr>
          <t>Validation - text 6 to 8 characters</t>
        </r>
      </text>
    </comment>
    <comment ref="D1" authorId="0">
      <text>
        <r>
          <rPr>
            <sz val="9"/>
            <color indexed="81"/>
            <rFont val="Tahoma"/>
            <family val="2"/>
          </rPr>
          <t xml:space="preserve">Validation - text (10 characters) or NULL
</t>
        </r>
      </text>
    </comment>
    <comment ref="E1" authorId="0">
      <text>
        <r>
          <rPr>
            <sz val="9"/>
            <color indexed="81"/>
            <rFont val="Tahoma"/>
            <family val="2"/>
          </rPr>
          <t xml:space="preserve">Validation - text (10 characters) or NULL
</t>
        </r>
      </text>
    </comment>
    <comment ref="F1" authorId="0">
      <text>
        <r>
          <rPr>
            <sz val="9"/>
            <color indexed="81"/>
            <rFont val="Tahoma"/>
            <family val="2"/>
          </rPr>
          <t xml:space="preserve">Validation - DOB, not after end of reporting year
</t>
        </r>
      </text>
    </comment>
    <comment ref="G1" authorId="0">
      <text>
        <r>
          <rPr>
            <sz val="9"/>
            <color indexed="81"/>
            <rFont val="Tahoma"/>
            <family val="2"/>
          </rPr>
          <t xml:space="preserve">Validation - 1 or NULL
</t>
        </r>
      </text>
    </comment>
    <comment ref="H1" authorId="0">
      <text>
        <r>
          <rPr>
            <sz val="9"/>
            <color indexed="81"/>
            <rFont val="Tahoma"/>
            <family val="2"/>
          </rPr>
          <t>Validation - 2 or NULL</t>
        </r>
      </text>
    </comment>
    <comment ref="I1" authorId="0">
      <text>
        <r>
          <rPr>
            <sz val="9"/>
            <color indexed="81"/>
            <rFont val="Tahoma"/>
            <family val="2"/>
          </rPr>
          <t xml:space="preserve">Validation - 3 or NULL
</t>
        </r>
      </text>
    </comment>
    <comment ref="J1" authorId="0">
      <text>
        <r>
          <rPr>
            <sz val="9"/>
            <color indexed="81"/>
            <rFont val="Tahoma"/>
            <family val="2"/>
          </rPr>
          <t xml:space="preserve">Validation - 4 or NULL
</t>
        </r>
      </text>
    </comment>
    <comment ref="K1" authorId="1">
      <text>
        <r>
          <rPr>
            <sz val="9"/>
            <color indexed="81"/>
            <rFont val="Tahoma"/>
            <family val="2"/>
          </rPr>
          <t xml:space="preserve">Validation - 5 or NULL
</t>
        </r>
      </text>
    </comment>
    <comment ref="L1" authorId="0">
      <text>
        <r>
          <rPr>
            <sz val="9"/>
            <color indexed="81"/>
            <rFont val="Tahoma"/>
            <family val="2"/>
          </rPr>
          <t xml:space="preserve">Validation - NG
</t>
        </r>
      </text>
    </comment>
  </commentList>
</comments>
</file>

<file path=xl/sharedStrings.xml><?xml version="1.0" encoding="utf-8"?>
<sst xmlns="http://schemas.openxmlformats.org/spreadsheetml/2006/main" count="293" uniqueCount="142">
  <si>
    <t>Year</t>
  </si>
  <si>
    <t>NHS number</t>
  </si>
  <si>
    <t>Date of Birth</t>
  </si>
  <si>
    <t>Genetic flag</t>
  </si>
  <si>
    <t>Resident Postcode</t>
  </si>
  <si>
    <t>G</t>
  </si>
  <si>
    <t>Enquiries</t>
  </si>
  <si>
    <t>genetic.testing@hscic.gov.uk</t>
  </si>
  <si>
    <t>Copyright © 2016, Health and Social Care Information Centre.</t>
  </si>
  <si>
    <t>Comments</t>
  </si>
  <si>
    <t>Total</t>
  </si>
  <si>
    <t>2014/15</t>
  </si>
  <si>
    <t>Total reports 2014/15</t>
  </si>
  <si>
    <t>If you require assistance in completing this data collection or with SEFT the online submission tool, please send your enquiry to:</t>
  </si>
  <si>
    <t>Aberdeen RGC</t>
  </si>
  <si>
    <t>Belfast RGC</t>
  </si>
  <si>
    <t>Birmingham IMD</t>
  </si>
  <si>
    <t>Birmingham RGC</t>
  </si>
  <si>
    <t>Bristol RGC</t>
  </si>
  <si>
    <t>Cambridge RGC</t>
  </si>
  <si>
    <t>Cardiff RGC</t>
  </si>
  <si>
    <t>Dundee RGC</t>
  </si>
  <si>
    <t>Edinburgh RGC</t>
  </si>
  <si>
    <t>Exeter RGC</t>
  </si>
  <si>
    <t>Glasgow RGC</t>
  </si>
  <si>
    <t>Leeds RGC</t>
  </si>
  <si>
    <t>Leicester RGC</t>
  </si>
  <si>
    <t>Liverpool RGC</t>
  </si>
  <si>
    <t>London Institute of Cancer Research</t>
  </si>
  <si>
    <t>London Institute of Neurology</t>
  </si>
  <si>
    <t>London King’s Haemoglobinopathy</t>
  </si>
  <si>
    <t>London North East RGC GOSH</t>
  </si>
  <si>
    <t>London North West RGC KGC</t>
  </si>
  <si>
    <t>London Retinoblastoma</t>
  </si>
  <si>
    <t>London South East RGC GSTT</t>
  </si>
  <si>
    <t>London South West RGC St Georges</t>
  </si>
  <si>
    <t>London UCLH Haemoglobinopathy</t>
  </si>
  <si>
    <t>Manchester RGC</t>
  </si>
  <si>
    <t>Newcastle Mitochondrial Laboratory</t>
  </si>
  <si>
    <t>Newcastle RGC</t>
  </si>
  <si>
    <t>Nottingham RGC</t>
  </si>
  <si>
    <t>Oxford Haemoglobinopathy</t>
  </si>
  <si>
    <t>Oxford RGC</t>
  </si>
  <si>
    <t>Salisbury RGC</t>
  </si>
  <si>
    <t>Sheffield RGC</t>
  </si>
  <si>
    <t>London UCLH Biochemistry</t>
  </si>
  <si>
    <t>Instructions</t>
  </si>
  <si>
    <t>Laboratory</t>
  </si>
  <si>
    <t>http://www.hscic.gov.uk</t>
  </si>
  <si>
    <t>Genetic reports 
(clinical)</t>
  </si>
  <si>
    <t>Non-genetic reports
(other specialities)</t>
  </si>
  <si>
    <t>'Genetic' and 'Non-genetic' worksheets</t>
  </si>
  <si>
    <t>Exclude the following tests:</t>
  </si>
  <si>
    <t>2) Tests as part of research</t>
  </si>
  <si>
    <t>4) Private referrals</t>
  </si>
  <si>
    <t>Include all test requests that have been analysed and reported on for local referrals or imports for constitutional cases.</t>
  </si>
  <si>
    <t>Residential Postcode</t>
  </si>
  <si>
    <t>Instructions for completing each column:</t>
  </si>
  <si>
    <t>Resident Postcode of patient (see notes below)</t>
  </si>
  <si>
    <t>Resident Postcodes are required in the 8 digit format with spaces in the centre.</t>
  </si>
  <si>
    <t xml:space="preserve">deviations from the specification.  Plus any technical issues related to coding. </t>
  </si>
  <si>
    <t>This is split into genetic and non-genetic columns to match the worksheets above.</t>
  </si>
  <si>
    <t>Totals are required for four testing procedure types:</t>
  </si>
  <si>
    <r>
      <t xml:space="preserve">Total number of reports that </t>
    </r>
    <r>
      <rPr>
        <b/>
        <sz val="11"/>
        <color theme="1"/>
        <rFont val="Arial"/>
        <family val="2"/>
      </rPr>
      <t>met the inclusion criteria</t>
    </r>
    <r>
      <rPr>
        <sz val="11"/>
        <color theme="1"/>
        <rFont val="Arial"/>
        <family val="2"/>
      </rPr>
      <t xml:space="preserve"> that were sent to</t>
    </r>
    <r>
      <rPr>
        <b/>
        <sz val="11"/>
        <color theme="1"/>
        <rFont val="Arial"/>
        <family val="2"/>
      </rPr>
      <t xml:space="preserve"> non-UKGTN</t>
    </r>
    <r>
      <rPr>
        <sz val="11"/>
        <color theme="1"/>
        <rFont val="Arial"/>
        <family val="2"/>
      </rPr>
      <t xml:space="preserve"> member laboratories for analysis.</t>
    </r>
  </si>
  <si>
    <r>
      <t>Total number of reports that laboratory issued</t>
    </r>
    <r>
      <rPr>
        <b/>
        <sz val="11"/>
        <color theme="1"/>
        <rFont val="Arial"/>
        <family val="2"/>
      </rPr>
      <t xml:space="preserve"> </t>
    </r>
    <r>
      <rPr>
        <sz val="11"/>
        <color theme="1"/>
        <rFont val="Arial"/>
        <family val="2"/>
      </rPr>
      <t xml:space="preserve">that </t>
    </r>
    <r>
      <rPr>
        <b/>
        <sz val="11"/>
        <color theme="1"/>
        <rFont val="Arial"/>
        <family val="2"/>
      </rPr>
      <t>met the inclusion criteria</t>
    </r>
    <r>
      <rPr>
        <sz val="11"/>
        <color theme="1"/>
        <rFont val="Arial"/>
        <family val="2"/>
      </rPr>
      <t xml:space="preserve"> where the laboratory </t>
    </r>
    <r>
      <rPr>
        <b/>
        <sz val="11"/>
        <color theme="1"/>
        <rFont val="Arial"/>
        <family val="2"/>
      </rPr>
      <t xml:space="preserve">carried out the analysis </t>
    </r>
    <r>
      <rPr>
        <sz val="11"/>
        <color theme="1"/>
        <rFont val="Arial"/>
        <family val="2"/>
      </rPr>
      <t xml:space="preserve">
(excluding sendaways to UKGTN and non-UKGTN laboratories)</t>
    </r>
  </si>
  <si>
    <t>A data validation report is provided which summarises any issues with the genetic and non-genetic worksheets.</t>
  </si>
  <si>
    <t>Exclude tests which are 'send-away' to other UKGTN labs, to avoid double counting.</t>
  </si>
  <si>
    <t>CHI number</t>
  </si>
  <si>
    <t>NHS number of patient, 10 characters (see notes below)</t>
  </si>
  <si>
    <t>dd/mm/yyyy format (see notes below)</t>
  </si>
  <si>
    <t>Genetic sheet</t>
  </si>
  <si>
    <t>Valid entries</t>
  </si>
  <si>
    <t>Errors</t>
  </si>
  <si>
    <t>2014/15 and 2015/16 only</t>
  </si>
  <si>
    <t>Years run 1st April to the following 31st March (financial years - two in total).</t>
  </si>
  <si>
    <r>
      <t>'</t>
    </r>
    <r>
      <rPr>
        <b/>
        <i/>
        <sz val="11"/>
        <color theme="1"/>
        <rFont val="Arial"/>
        <family val="2"/>
      </rPr>
      <t>Comments</t>
    </r>
    <r>
      <rPr>
        <i/>
        <sz val="11"/>
        <color theme="1"/>
        <rFont val="Arial"/>
        <family val="2"/>
      </rPr>
      <t xml:space="preserve">' - optional comments box </t>
    </r>
  </si>
  <si>
    <t>There are five worksheets for your attention:</t>
  </si>
  <si>
    <t>CHI number of patient, 10 characters (see notes below)</t>
  </si>
  <si>
    <t>Please check and address any issues identified.</t>
  </si>
  <si>
    <t>2015/16</t>
  </si>
  <si>
    <t>Example</t>
  </si>
  <si>
    <t>Total reports 2015/16</t>
  </si>
  <si>
    <t>ArrayCGH, MLPA</t>
  </si>
  <si>
    <r>
      <t xml:space="preserve">put a </t>
    </r>
    <r>
      <rPr>
        <b/>
        <sz val="11"/>
        <color theme="1"/>
        <rFont val="Arial"/>
        <family val="2"/>
      </rPr>
      <t>NG</t>
    </r>
    <r>
      <rPr>
        <sz val="11"/>
        <color theme="1"/>
        <rFont val="Arial"/>
        <family val="2"/>
      </rPr>
      <t xml:space="preserve"> in this column on the '</t>
    </r>
    <r>
      <rPr>
        <b/>
        <sz val="11"/>
        <color theme="1"/>
        <rFont val="Arial"/>
        <family val="2"/>
      </rPr>
      <t xml:space="preserve">Non-genetic' data sheet </t>
    </r>
    <r>
      <rPr>
        <sz val="11"/>
        <color theme="1"/>
        <rFont val="Arial"/>
        <family val="2"/>
      </rPr>
      <t>only</t>
    </r>
  </si>
  <si>
    <r>
      <t xml:space="preserve">put a </t>
    </r>
    <r>
      <rPr>
        <b/>
        <sz val="11"/>
        <color theme="1"/>
        <rFont val="Arial"/>
        <family val="2"/>
      </rPr>
      <t>G</t>
    </r>
    <r>
      <rPr>
        <sz val="11"/>
        <color theme="1"/>
        <rFont val="Arial"/>
        <family val="2"/>
      </rPr>
      <t xml:space="preserve"> in this column on the</t>
    </r>
    <r>
      <rPr>
        <b/>
        <sz val="11"/>
        <color theme="1"/>
        <rFont val="Arial"/>
        <family val="2"/>
      </rPr>
      <t xml:space="preserve"> 'Genetic' data sheet</t>
    </r>
    <r>
      <rPr>
        <sz val="11"/>
        <color theme="1"/>
        <rFont val="Arial"/>
        <family val="2"/>
      </rPr>
      <t xml:space="preserve"> only</t>
    </r>
  </si>
  <si>
    <t>Laboratory Names</t>
  </si>
  <si>
    <t>Notes:</t>
  </si>
  <si>
    <t>BS1 1EP</t>
  </si>
  <si>
    <t>BS16 2DT</t>
  </si>
  <si>
    <t>BS11 3MN</t>
  </si>
  <si>
    <t>Non-genetic sheet</t>
  </si>
  <si>
    <r>
      <t xml:space="preserve">Name of Laboratory (as per agreed reporting names listed in Technical Specification, </t>
    </r>
    <r>
      <rPr>
        <b/>
        <u/>
        <sz val="11"/>
        <color theme="1"/>
        <rFont val="Arial"/>
        <family val="2"/>
      </rPr>
      <t>see below</t>
    </r>
    <r>
      <rPr>
        <sz val="11"/>
        <color theme="1"/>
        <rFont val="Arial"/>
        <family val="2"/>
      </rPr>
      <t>)</t>
    </r>
  </si>
  <si>
    <r>
      <rPr>
        <b/>
        <sz val="11"/>
        <rFont val="Arial"/>
        <family val="2"/>
      </rPr>
      <t xml:space="preserve">If </t>
    </r>
    <r>
      <rPr>
        <b/>
        <u/>
        <sz val="11"/>
        <rFont val="Arial"/>
        <family val="2"/>
      </rPr>
      <t xml:space="preserve">Postcode </t>
    </r>
    <r>
      <rPr>
        <b/>
        <sz val="11"/>
        <rFont val="Arial"/>
        <family val="2"/>
      </rPr>
      <t xml:space="preserve">or </t>
    </r>
    <r>
      <rPr>
        <b/>
        <u/>
        <sz val="11"/>
        <rFont val="Arial"/>
        <family val="2"/>
      </rPr>
      <t>Date of Birth</t>
    </r>
    <r>
      <rPr>
        <b/>
        <sz val="11"/>
        <rFont val="Arial"/>
        <family val="2"/>
      </rPr>
      <t xml:space="preserve"> is unavailable please supply</t>
    </r>
    <r>
      <rPr>
        <b/>
        <sz val="11"/>
        <color rgb="FFFF0000"/>
        <rFont val="Arial"/>
        <family val="2"/>
      </rPr>
      <t xml:space="preserve"> </t>
    </r>
    <r>
      <rPr>
        <b/>
        <u/>
        <sz val="11"/>
        <color rgb="FFFF0000"/>
        <rFont val="Arial"/>
        <family val="2"/>
      </rPr>
      <t>NHS number or CHI number</t>
    </r>
    <r>
      <rPr>
        <b/>
        <sz val="11"/>
        <color rgb="FFFF0000"/>
        <rFont val="Arial"/>
        <family val="2"/>
      </rPr>
      <t>.</t>
    </r>
  </si>
  <si>
    <r>
      <t>'</t>
    </r>
    <r>
      <rPr>
        <b/>
        <sz val="11"/>
        <color theme="1"/>
        <rFont val="Arial"/>
        <family val="2"/>
      </rPr>
      <t>Validation Report</t>
    </r>
    <r>
      <rPr>
        <sz val="11"/>
        <color theme="1"/>
        <rFont val="Arial"/>
        <family val="2"/>
      </rPr>
      <t>' - view summary of possible errors in data submission</t>
    </r>
  </si>
  <si>
    <t>And include tests sent to non-UKGTN laboratories for NHS patients that meet criteria.</t>
  </si>
  <si>
    <t>Please supply details in the comment sheet if unable to correct entries</t>
  </si>
  <si>
    <r>
      <t xml:space="preserve">You are requested to correct entries before submitting your data.  A </t>
    </r>
    <r>
      <rPr>
        <b/>
        <u/>
        <sz val="11"/>
        <rFont val="Arial"/>
        <family val="2"/>
      </rPr>
      <t>Validation Report</t>
    </r>
    <r>
      <rPr>
        <b/>
        <sz val="11"/>
        <rFont val="Arial"/>
        <family val="2"/>
      </rPr>
      <t xml:space="preserve"> worksheet is provided to summarise validation errors and compare to input totals.</t>
    </r>
  </si>
  <si>
    <t>Contains two summary tables to capture totals for each reporting period (2014/15 and 2015/16).</t>
  </si>
  <si>
    <t>An area for comments relating to your laboratories reporting of genetic testing if there are any concerns or</t>
  </si>
  <si>
    <t>Data input</t>
  </si>
  <si>
    <t>Validation</t>
  </si>
  <si>
    <t>'Comments' worksheet</t>
  </si>
  <si>
    <t>'Totals' worksheet</t>
  </si>
  <si>
    <t>'Validation Report' worksheet</t>
  </si>
  <si>
    <t>E.g. comments on data coding or recording; data quality issues; interpretation of data collection fields:</t>
  </si>
  <si>
    <t>Summary Total *</t>
  </si>
  <si>
    <t>* Summary Total populated from 'Totals' worksheet as a cross sheet validation</t>
  </si>
  <si>
    <r>
      <rPr>
        <b/>
        <sz val="11"/>
        <color theme="1"/>
        <rFont val="Arial"/>
        <family val="2"/>
      </rPr>
      <t>'Genetic'</t>
    </r>
    <r>
      <rPr>
        <sz val="11"/>
        <color theme="1"/>
        <rFont val="Arial"/>
        <family val="2"/>
      </rPr>
      <t xml:space="preserve"> - case level reporting of genetic tests requested from clinical genetics specialty</t>
    </r>
  </si>
  <si>
    <r>
      <rPr>
        <b/>
        <sz val="11"/>
        <color theme="1"/>
        <rFont val="Arial"/>
        <family val="2"/>
      </rPr>
      <t>'Non-genetic'</t>
    </r>
    <r>
      <rPr>
        <sz val="11"/>
        <color theme="1"/>
        <rFont val="Arial"/>
        <family val="2"/>
      </rPr>
      <t xml:space="preserve"> - case level reporting of genetic tests requested from all other specialties excluding clinical genetics</t>
    </r>
  </si>
  <si>
    <t>Molecular Testing Data Collection</t>
  </si>
  <si>
    <t>One Excel file should be submitted for all Molecular tests per laboratory for all years.</t>
  </si>
  <si>
    <t>1) Banking reports / DNA storage</t>
  </si>
  <si>
    <t>3) Tests for non-UK residents</t>
  </si>
  <si>
    <t>5) Somatic / acquired molecular oncology tests (JAK2, KRAS, EGFR, BRAF, MPL, FLT3, NPM1, SML, ALL etc) including MSI studies for HNPCC.</t>
  </si>
  <si>
    <t>6) Thrombophilia tests (Factor V Leiden, Prothrombin)</t>
  </si>
  <si>
    <t>7) Haemochromatosis tests</t>
  </si>
  <si>
    <t>8) Haemophilia and Haemoglobinopathy (Sickle Cell and Thalassaemia) tests</t>
  </si>
  <si>
    <t>9) Testing as part of population screening programme (e.g. CF Newborn screening)</t>
  </si>
  <si>
    <t>10) Pre natal testing</t>
  </si>
  <si>
    <r>
      <rPr>
        <b/>
        <sz val="11"/>
        <color theme="1"/>
        <rFont val="Arial"/>
        <family val="2"/>
      </rPr>
      <t>'Totals'</t>
    </r>
    <r>
      <rPr>
        <sz val="11"/>
        <color theme="1"/>
        <rFont val="Arial"/>
        <family val="2"/>
      </rPr>
      <t xml:space="preserve"> - summary table of tests by type</t>
    </r>
  </si>
  <si>
    <t>Breast cancer</t>
  </si>
  <si>
    <t>Huntington disease</t>
  </si>
  <si>
    <t>Fragile X</t>
  </si>
  <si>
    <t>Aneuploidy</t>
  </si>
  <si>
    <r>
      <t xml:space="preserve">put a </t>
    </r>
    <r>
      <rPr>
        <b/>
        <sz val="11"/>
        <color theme="1"/>
        <rFont val="Arial"/>
        <family val="2"/>
      </rPr>
      <t>1</t>
    </r>
    <r>
      <rPr>
        <sz val="11"/>
        <color theme="1"/>
        <rFont val="Arial"/>
        <family val="2"/>
      </rPr>
      <t xml:space="preserve"> in this column to indicate that the test was </t>
    </r>
    <r>
      <rPr>
        <b/>
        <sz val="11"/>
        <color theme="1"/>
        <rFont val="Arial"/>
        <family val="2"/>
      </rPr>
      <t>Breast cancer</t>
    </r>
  </si>
  <si>
    <r>
      <t xml:space="preserve">put a </t>
    </r>
    <r>
      <rPr>
        <b/>
        <sz val="11"/>
        <color theme="1"/>
        <rFont val="Arial"/>
        <family val="2"/>
      </rPr>
      <t>3</t>
    </r>
    <r>
      <rPr>
        <sz val="11"/>
        <color theme="1"/>
        <rFont val="Arial"/>
        <family val="2"/>
      </rPr>
      <t xml:space="preserve"> in this column to indicate that the test was </t>
    </r>
    <r>
      <rPr>
        <b/>
        <sz val="11"/>
        <color theme="1"/>
        <rFont val="Arial"/>
        <family val="2"/>
      </rPr>
      <t>Fragile X</t>
    </r>
  </si>
  <si>
    <r>
      <t xml:space="preserve">put a </t>
    </r>
    <r>
      <rPr>
        <b/>
        <sz val="11"/>
        <color theme="1"/>
        <rFont val="Arial"/>
        <family val="2"/>
      </rPr>
      <t>4</t>
    </r>
    <r>
      <rPr>
        <sz val="11"/>
        <color theme="1"/>
        <rFont val="Arial"/>
        <family val="2"/>
      </rPr>
      <t xml:space="preserve"> in this column to indicate that the test was </t>
    </r>
    <r>
      <rPr>
        <b/>
        <sz val="11"/>
        <color theme="1"/>
        <rFont val="Arial"/>
        <family val="2"/>
      </rPr>
      <t>Molecular rapid aneuploidy tests</t>
    </r>
  </si>
  <si>
    <r>
      <t xml:space="preserve">put a </t>
    </r>
    <r>
      <rPr>
        <b/>
        <sz val="11"/>
        <color theme="1"/>
        <rFont val="Arial"/>
        <family val="2"/>
      </rPr>
      <t>5</t>
    </r>
    <r>
      <rPr>
        <sz val="11"/>
        <color theme="1"/>
        <rFont val="Arial"/>
        <family val="2"/>
      </rPr>
      <t xml:space="preserve"> in this column to indicate that the test was </t>
    </r>
    <r>
      <rPr>
        <b/>
        <sz val="11"/>
        <color theme="1"/>
        <rFont val="Arial"/>
        <family val="2"/>
      </rPr>
      <t>ArrayCGH and MLPA tests for genomic imbalance / microdeletions</t>
    </r>
  </si>
  <si>
    <t>Huntington</t>
  </si>
  <si>
    <t xml:space="preserve">Total molecular reports carried out in house </t>
  </si>
  <si>
    <t>Total molecular reports meeting the inclusion criteria carried out in house</t>
  </si>
  <si>
    <t>Total molecular reports meeting the inclusion criteria sent to non-UKGTN labs</t>
  </si>
  <si>
    <t>Total molecular reports meeting the inclusion criteria sent to other UKGTN labs e.g. send-away</t>
  </si>
  <si>
    <t>Molecular Testing - Totals</t>
  </si>
  <si>
    <t>Molecular Testing - Validation Report</t>
  </si>
  <si>
    <t>Molecular Testing - Comments</t>
  </si>
  <si>
    <r>
      <t xml:space="preserve">Total number of reports that laboratory issued for </t>
    </r>
    <r>
      <rPr>
        <b/>
        <sz val="11"/>
        <color theme="1"/>
        <rFont val="Arial"/>
        <family val="2"/>
      </rPr>
      <t xml:space="preserve">all molecular activity </t>
    </r>
    <r>
      <rPr>
        <sz val="11"/>
        <color theme="1"/>
        <rFont val="Arial"/>
        <family val="2"/>
      </rPr>
      <t xml:space="preserve">where the laboratory </t>
    </r>
    <r>
      <rPr>
        <b/>
        <sz val="11"/>
        <color theme="1"/>
        <rFont val="Arial"/>
        <family val="2"/>
      </rPr>
      <t>carried out the analysis</t>
    </r>
  </si>
  <si>
    <t>Molecular testing laboratories are requested to submit data to the HSCIC on genetic tests carried out in 2014/15 and 2015/16.</t>
  </si>
  <si>
    <t>(A separate excel file is used to collect cytogenetic testing data).</t>
  </si>
  <si>
    <r>
      <t xml:space="preserve">put a </t>
    </r>
    <r>
      <rPr>
        <b/>
        <sz val="11"/>
        <color theme="1"/>
        <rFont val="Arial"/>
        <family val="2"/>
      </rPr>
      <t>2</t>
    </r>
    <r>
      <rPr>
        <sz val="11"/>
        <color theme="1"/>
        <rFont val="Arial"/>
        <family val="2"/>
      </rPr>
      <t xml:space="preserve"> in this column to indicate that the test was </t>
    </r>
    <r>
      <rPr>
        <b/>
        <sz val="11"/>
        <color theme="1"/>
        <rFont val="Arial"/>
        <family val="2"/>
      </rPr>
      <t>Huntington Disease</t>
    </r>
  </si>
  <si>
    <r>
      <t xml:space="preserve">Data are compared to expected formats and are colour coded </t>
    </r>
    <r>
      <rPr>
        <b/>
        <sz val="11"/>
        <color rgb="FFFF0000"/>
        <rFont val="Arial"/>
        <family val="2"/>
      </rPr>
      <t>RED</t>
    </r>
    <r>
      <rPr>
        <b/>
        <sz val="11"/>
        <rFont val="Arial"/>
        <family val="2"/>
      </rPr>
      <t xml:space="preserve"> using conditional formatting if invalid.</t>
    </r>
  </si>
  <si>
    <r>
      <t xml:space="preserve">Total number of reports that </t>
    </r>
    <r>
      <rPr>
        <b/>
        <sz val="11"/>
        <color theme="1"/>
        <rFont val="Arial"/>
        <family val="2"/>
      </rPr>
      <t>met the inclusion criteria</t>
    </r>
    <r>
      <rPr>
        <sz val="11"/>
        <color theme="1"/>
        <rFont val="Arial"/>
        <family val="2"/>
      </rPr>
      <t xml:space="preserve"> that were sent to </t>
    </r>
    <r>
      <rPr>
        <b/>
        <sz val="11"/>
        <color theme="1"/>
        <rFont val="Arial"/>
        <family val="2"/>
      </rPr>
      <t xml:space="preserve">other UKGTN </t>
    </r>
    <r>
      <rPr>
        <sz val="11"/>
        <color theme="1"/>
        <rFont val="Arial"/>
        <family val="2"/>
      </rPr>
      <t>laboratories for analysis (i.e. send-aways)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</si>
</sst>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5" x14ac:knownFonts="1">
    <font>
      <sz val="11"/>
      <color theme="1"/>
      <name val="Arial"/>
      <family val="2"/>
    </font>
    <font>
      <sz val="11"/>
      <color theme="1"/>
      <name val="Arial"/>
      <family val="2"/>
    </font>
    <font>
      <sz val="11"/>
      <color rgb="FFFF0000"/>
      <name val="Arial"/>
      <family val="2"/>
    </font>
    <font>
      <b/>
      <sz val="11"/>
      <color theme="1"/>
      <name val="Arial"/>
      <family val="2"/>
    </font>
    <font>
      <b/>
      <sz val="11"/>
      <color rgb="FFFF0000"/>
      <name val="Arial"/>
      <family val="2"/>
    </font>
    <font>
      <sz val="11"/>
      <color theme="3"/>
      <name val="Arial"/>
      <family val="2"/>
    </font>
    <font>
      <b/>
      <sz val="11"/>
      <name val="Arial"/>
      <family val="2"/>
    </font>
    <font>
      <u/>
      <sz val="11"/>
      <color theme="10"/>
      <name val="Arial"/>
      <family val="2"/>
    </font>
    <font>
      <sz val="11"/>
      <color theme="10"/>
      <name val="Arial"/>
      <family val="2"/>
    </font>
    <font>
      <b/>
      <sz val="16"/>
      <color rgb="FF003350"/>
      <name val="Arial"/>
      <family val="2"/>
    </font>
    <font>
      <sz val="11"/>
      <name val="Arial"/>
      <family val="2"/>
    </font>
    <font>
      <i/>
      <sz val="11"/>
      <color theme="1"/>
      <name val="Arial"/>
      <family val="2"/>
    </font>
    <font>
      <b/>
      <u/>
      <sz val="11"/>
      <name val="Arial"/>
      <family val="2"/>
    </font>
    <font>
      <b/>
      <u/>
      <sz val="14"/>
      <color rgb="FF003350"/>
      <name val="Arial"/>
      <family val="2"/>
    </font>
    <font>
      <b/>
      <sz val="12"/>
      <color rgb="FFFF0000"/>
      <name val="Arial"/>
      <family val="2"/>
    </font>
    <font>
      <b/>
      <sz val="12"/>
      <color rgb="FF003350"/>
      <name val="Arial"/>
      <family val="2"/>
    </font>
    <font>
      <b/>
      <u/>
      <sz val="11"/>
      <color rgb="FFFF0000"/>
      <name val="Arial"/>
      <family val="2"/>
    </font>
    <font>
      <b/>
      <sz val="14"/>
      <color theme="1"/>
      <name val="Arial"/>
      <family val="2"/>
    </font>
    <font>
      <b/>
      <i/>
      <sz val="11"/>
      <color theme="1"/>
      <name val="Arial"/>
      <family val="2"/>
    </font>
    <font>
      <b/>
      <i/>
      <u/>
      <sz val="11"/>
      <name val="Arial"/>
      <family val="2"/>
    </font>
    <font>
      <i/>
      <sz val="11"/>
      <color theme="0" tint="-0.499984740745262"/>
      <name val="Arial"/>
      <family val="2"/>
    </font>
    <font>
      <b/>
      <u/>
      <sz val="11"/>
      <color theme="1"/>
      <name val="Arial"/>
      <family val="2"/>
    </font>
    <font>
      <b/>
      <sz val="14"/>
      <name val="Arial"/>
      <family val="2"/>
    </font>
    <font>
      <sz val="9"/>
      <color indexed="81"/>
      <name val="Tahoma"/>
      <family val="2"/>
    </font>
    <font>
      <b/>
      <sz val="10"/>
      <color theme="1"/>
      <name val="Arial"/>
      <family val="2"/>
    </font>
  </fonts>
  <fills count="10">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theme="9"/>
        <bgColor indexed="64"/>
      </patternFill>
    </fill>
    <fill>
      <patternFill patternType="solid">
        <fgColor rgb="FFFFFF99"/>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2">
    <xf numFmtId="0" fontId="0" fillId="0" borderId="0"/>
    <xf numFmtId="0" fontId="7" fillId="0" borderId="0" applyNumberFormat="0" applyFill="0" applyBorder="0" applyAlignment="0" applyProtection="0"/>
  </cellStyleXfs>
  <cellXfs count="83">
    <xf numFmtId="0" fontId="0" fillId="0" borderId="0" xfId="0"/>
    <xf numFmtId="0" fontId="1" fillId="0" borderId="0" xfId="0" applyFont="1"/>
    <xf numFmtId="0" fontId="4" fillId="0" borderId="0" xfId="0" applyFont="1"/>
    <xf numFmtId="0" fontId="2" fillId="0" borderId="0" xfId="0" applyFont="1"/>
    <xf numFmtId="0" fontId="5" fillId="0" borderId="0" xfId="0" applyFont="1"/>
    <xf numFmtId="0" fontId="0" fillId="0" borderId="0" xfId="0" applyFont="1"/>
    <xf numFmtId="0" fontId="1" fillId="0" borderId="0" xfId="0" applyFont="1" applyAlignment="1">
      <alignment vertical="top"/>
    </xf>
    <xf numFmtId="0" fontId="3" fillId="0" borderId="1" xfId="0" applyFont="1" applyBorder="1" applyAlignment="1">
      <alignment horizontal="left" vertical="top" wrapText="1"/>
    </xf>
    <xf numFmtId="0" fontId="1" fillId="0" borderId="0" xfId="0" applyFont="1" applyBorder="1" applyAlignment="1">
      <alignment horizontal="left" vertical="top"/>
    </xf>
    <xf numFmtId="0" fontId="1" fillId="0" borderId="0" xfId="0" applyFont="1" applyAlignment="1">
      <alignment horizontal="left" vertical="top"/>
    </xf>
    <xf numFmtId="0" fontId="6" fillId="3" borderId="6" xfId="0" applyFont="1" applyFill="1" applyBorder="1" applyAlignment="1">
      <alignment horizontal="left" vertical="top"/>
    </xf>
    <xf numFmtId="0" fontId="8" fillId="0" borderId="0" xfId="1" applyFont="1"/>
    <xf numFmtId="3" fontId="1" fillId="0" borderId="1" xfId="0" applyNumberFormat="1" applyFont="1" applyBorder="1" applyAlignment="1">
      <alignment horizontal="left" vertical="top"/>
    </xf>
    <xf numFmtId="3" fontId="1" fillId="0" borderId="5" xfId="0" applyNumberFormat="1" applyFont="1" applyBorder="1" applyAlignment="1">
      <alignment horizontal="left" vertical="top"/>
    </xf>
    <xf numFmtId="3" fontId="1" fillId="0" borderId="4" xfId="0" applyNumberFormat="1" applyFont="1" applyBorder="1" applyAlignment="1">
      <alignment horizontal="left" vertical="top"/>
    </xf>
    <xf numFmtId="0" fontId="0" fillId="0" borderId="5" xfId="0" applyFont="1" applyBorder="1" applyAlignment="1">
      <alignment horizontal="left" vertical="top" wrapText="1"/>
    </xf>
    <xf numFmtId="0" fontId="9" fillId="0" borderId="0" xfId="0" applyFont="1"/>
    <xf numFmtId="0" fontId="0" fillId="0" borderId="0" xfId="0" quotePrefix="1" applyFont="1" applyAlignment="1">
      <alignment horizontal="left" indent="1"/>
    </xf>
    <xf numFmtId="0" fontId="11" fillId="0" borderId="0" xfId="0" quotePrefix="1" applyFont="1" applyAlignment="1">
      <alignment horizontal="left" indent="1"/>
    </xf>
    <xf numFmtId="0" fontId="13" fillId="0" borderId="0" xfId="0" quotePrefix="1" applyFont="1"/>
    <xf numFmtId="0" fontId="0" fillId="0" borderId="0" xfId="0" applyFont="1" applyAlignment="1">
      <alignment horizontal="left" indent="2"/>
    </xf>
    <xf numFmtId="0" fontId="14" fillId="0" borderId="0" xfId="0" applyFont="1"/>
    <xf numFmtId="0" fontId="0" fillId="2" borderId="0" xfId="0" applyFont="1" applyFill="1"/>
    <xf numFmtId="0" fontId="3" fillId="0" borderId="0" xfId="0" applyFont="1" applyAlignment="1">
      <alignment horizontal="left" indent="1"/>
    </xf>
    <xf numFmtId="0" fontId="4" fillId="0" borderId="0" xfId="0" applyFont="1" applyAlignment="1">
      <alignment horizontal="left" indent="1"/>
    </xf>
    <xf numFmtId="0" fontId="15" fillId="0" borderId="0" xfId="0" applyFont="1"/>
    <xf numFmtId="0" fontId="0" fillId="0" borderId="0" xfId="0" applyAlignment="1">
      <alignment horizontal="left" vertical="top"/>
    </xf>
    <xf numFmtId="164" fontId="0" fillId="0" borderId="0" xfId="0" applyNumberFormat="1" applyAlignment="1">
      <alignment horizontal="left" vertical="top"/>
    </xf>
    <xf numFmtId="0" fontId="0" fillId="0" borderId="0" xfId="0" applyNumberFormat="1" applyAlignment="1">
      <alignment horizontal="left" vertical="top"/>
    </xf>
    <xf numFmtId="0" fontId="0" fillId="0" borderId="0" xfId="0" applyAlignment="1">
      <alignment vertical="top"/>
    </xf>
    <xf numFmtId="0" fontId="6" fillId="0" borderId="0" xfId="0" applyFont="1"/>
    <xf numFmtId="0" fontId="0" fillId="0" borderId="0" xfId="0" applyFont="1" applyAlignment="1">
      <alignment horizontal="left"/>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5" xfId="0" applyFont="1" applyFill="1" applyBorder="1" applyAlignment="1">
      <alignment horizontal="left" vertical="top" wrapText="1"/>
    </xf>
    <xf numFmtId="0" fontId="3" fillId="0" borderId="0" xfId="0" applyFont="1" applyAlignment="1">
      <alignment horizontal="left" vertical="center"/>
    </xf>
    <xf numFmtId="0" fontId="3" fillId="0" borderId="0" xfId="0" applyFont="1" applyAlignment="1">
      <alignment horizontal="left" vertical="center" wrapText="1"/>
    </xf>
    <xf numFmtId="0" fontId="10" fillId="0" borderId="0" xfId="0" applyNumberFormat="1" applyFont="1" applyAlignment="1">
      <alignment horizontal="left" vertical="top"/>
    </xf>
    <xf numFmtId="0" fontId="0" fillId="0" borderId="0" xfId="0" applyNumberFormat="1" applyAlignment="1">
      <alignment vertical="top"/>
    </xf>
    <xf numFmtId="0" fontId="0" fillId="0" borderId="0" xfId="0" applyNumberFormat="1" applyFill="1" applyAlignment="1">
      <alignment vertical="top"/>
    </xf>
    <xf numFmtId="0" fontId="0" fillId="0" borderId="0" xfId="0" applyFill="1" applyAlignment="1">
      <alignment vertical="top"/>
    </xf>
    <xf numFmtId="0" fontId="3" fillId="5" borderId="0" xfId="0" applyFont="1" applyFill="1" applyAlignment="1">
      <alignment horizontal="left" vertical="center"/>
    </xf>
    <xf numFmtId="0" fontId="0" fillId="0" borderId="0" xfId="0" applyFont="1" applyAlignment="1">
      <alignment vertical="top"/>
    </xf>
    <xf numFmtId="0" fontId="13" fillId="0" borderId="0" xfId="0" quotePrefix="1" applyFont="1" applyAlignment="1">
      <alignment vertical="center"/>
    </xf>
    <xf numFmtId="0" fontId="0" fillId="0" borderId="9" xfId="0" applyFont="1" applyBorder="1"/>
    <xf numFmtId="0" fontId="0" fillId="0" borderId="9" xfId="0" applyFont="1" applyBorder="1" applyAlignment="1">
      <alignment horizontal="left"/>
    </xf>
    <xf numFmtId="0" fontId="10" fillId="0" borderId="9" xfId="0" applyFont="1" applyBorder="1" applyAlignment="1">
      <alignment horizontal="left"/>
    </xf>
    <xf numFmtId="14" fontId="0" fillId="0" borderId="9" xfId="0" applyNumberFormat="1" applyFont="1" applyBorder="1" applyAlignment="1">
      <alignment horizontal="left"/>
    </xf>
    <xf numFmtId="0" fontId="10" fillId="0" borderId="9" xfId="0" applyFont="1" applyBorder="1"/>
    <xf numFmtId="0" fontId="19" fillId="0" borderId="0" xfId="0" applyFont="1" applyAlignment="1">
      <alignment vertical="center"/>
    </xf>
    <xf numFmtId="0" fontId="3" fillId="3" borderId="6" xfId="0" applyFont="1" applyFill="1" applyBorder="1" applyAlignment="1">
      <alignment horizontal="left" vertical="top"/>
    </xf>
    <xf numFmtId="0" fontId="3" fillId="3" borderId="7" xfId="0" applyFont="1" applyFill="1" applyBorder="1" applyAlignment="1">
      <alignment horizontal="center" vertical="top"/>
    </xf>
    <xf numFmtId="0" fontId="1" fillId="3" borderId="8" xfId="0" applyFont="1" applyFill="1" applyBorder="1" applyAlignment="1">
      <alignment horizontal="left" vertical="top"/>
    </xf>
    <xf numFmtId="0" fontId="3" fillId="2" borderId="0" xfId="0" applyFont="1" applyFill="1"/>
    <xf numFmtId="0" fontId="0" fillId="0" borderId="0" xfId="0" applyFont="1" applyFill="1" applyAlignment="1">
      <alignment horizontal="right"/>
    </xf>
    <xf numFmtId="0" fontId="3" fillId="0" borderId="0" xfId="0" applyFont="1" applyAlignment="1">
      <alignment horizontal="left" vertical="top"/>
    </xf>
    <xf numFmtId="0" fontId="3" fillId="0" borderId="0" xfId="0" applyNumberFormat="1" applyFont="1" applyAlignment="1">
      <alignment horizontal="left" vertical="top"/>
    </xf>
    <xf numFmtId="164" fontId="3" fillId="0" borderId="0" xfId="0" applyNumberFormat="1" applyFont="1" applyAlignment="1">
      <alignment horizontal="left" vertical="top"/>
    </xf>
    <xf numFmtId="0" fontId="3" fillId="0" borderId="0" xfId="0" applyFont="1" applyAlignment="1">
      <alignment vertical="top"/>
    </xf>
    <xf numFmtId="0" fontId="10" fillId="0" borderId="0" xfId="0" applyFont="1"/>
    <xf numFmtId="0" fontId="0" fillId="9" borderId="0" xfId="0" applyFont="1" applyFill="1"/>
    <xf numFmtId="0" fontId="0" fillId="7" borderId="0" xfId="0" applyFont="1" applyFill="1"/>
    <xf numFmtId="0" fontId="0" fillId="8" borderId="0" xfId="0" applyFont="1" applyFill="1"/>
    <xf numFmtId="0" fontId="17" fillId="0" borderId="0" xfId="0" applyFont="1" applyAlignment="1">
      <alignment horizontal="left" vertical="center"/>
    </xf>
    <xf numFmtId="0" fontId="22" fillId="3" borderId="5" xfId="0" applyFont="1" applyFill="1" applyBorder="1" applyAlignment="1">
      <alignment horizontal="left" vertical="center"/>
    </xf>
    <xf numFmtId="49" fontId="0" fillId="0" borderId="0" xfId="0" applyNumberFormat="1" applyFont="1" applyAlignment="1">
      <alignment horizontal="left" vertical="top"/>
    </xf>
    <xf numFmtId="49" fontId="3" fillId="0" borderId="0" xfId="0" applyNumberFormat="1" applyFont="1" applyAlignment="1">
      <alignment horizontal="left" vertical="top"/>
    </xf>
    <xf numFmtId="49" fontId="0" fillId="0" borderId="0" xfId="0" applyNumberFormat="1" applyAlignment="1">
      <alignment horizontal="left" vertical="top"/>
    </xf>
    <xf numFmtId="49" fontId="0" fillId="0" borderId="0" xfId="0" applyNumberFormat="1" applyAlignment="1">
      <alignment vertical="top"/>
    </xf>
    <xf numFmtId="1" fontId="3" fillId="0" borderId="0" xfId="0" applyNumberFormat="1" applyFont="1" applyAlignment="1">
      <alignment horizontal="left" vertical="center" wrapText="1"/>
    </xf>
    <xf numFmtId="0" fontId="0" fillId="0" borderId="0" xfId="0" applyFont="1" applyFill="1" applyAlignment="1">
      <alignment horizontal="left"/>
    </xf>
    <xf numFmtId="1" fontId="0" fillId="0" borderId="0" xfId="0" applyNumberFormat="1" applyFont="1" applyFill="1" applyAlignment="1">
      <alignment horizontal="left"/>
    </xf>
    <xf numFmtId="1" fontId="0" fillId="0" borderId="0" xfId="0" applyNumberFormat="1" applyFont="1" applyAlignment="1">
      <alignment horizontal="left"/>
    </xf>
    <xf numFmtId="0" fontId="0" fillId="0" borderId="0" xfId="0" applyFont="1" applyAlignment="1">
      <alignment horizontal="left" vertical="center"/>
    </xf>
    <xf numFmtId="0" fontId="0" fillId="6" borderId="0" xfId="0" applyFont="1" applyFill="1" applyAlignment="1">
      <alignment horizontal="left"/>
    </xf>
    <xf numFmtId="0" fontId="3" fillId="0" borderId="0" xfId="0" applyFont="1" applyBorder="1" applyAlignment="1">
      <alignment horizontal="left"/>
    </xf>
    <xf numFmtId="3" fontId="3" fillId="0" borderId="0" xfId="0" applyNumberFormat="1" applyFont="1" applyBorder="1" applyAlignment="1">
      <alignment horizontal="left"/>
    </xf>
    <xf numFmtId="49" fontId="0" fillId="0" borderId="0" xfId="0" applyNumberFormat="1" applyFont="1" applyFill="1" applyAlignment="1">
      <alignment horizontal="left"/>
    </xf>
    <xf numFmtId="0" fontId="10" fillId="0" borderId="4" xfId="0" applyFont="1" applyBorder="1" applyAlignment="1">
      <alignment horizontal="left" vertical="top" wrapText="1"/>
    </xf>
    <xf numFmtId="0" fontId="20" fillId="2" borderId="1" xfId="0" applyFont="1" applyFill="1" applyBorder="1" applyAlignment="1">
      <alignment horizontal="left" vertical="top"/>
    </xf>
    <xf numFmtId="49" fontId="0" fillId="0" borderId="0" xfId="0" applyNumberFormat="1" applyFont="1" applyFill="1" applyAlignment="1">
      <alignment horizontal="left" wrapText="1"/>
    </xf>
    <xf numFmtId="0" fontId="24" fillId="0" borderId="0" xfId="0" applyFont="1" applyAlignment="1">
      <alignment horizontal="left"/>
    </xf>
    <xf numFmtId="0" fontId="3" fillId="4" borderId="0" xfId="0" applyFont="1" applyFill="1" applyAlignment="1">
      <alignment horizontal="center" vertical="center"/>
    </xf>
  </cellXfs>
  <cellStyles count="2">
    <cellStyle name="Hyperlink" xfId="1" builtinId="8"/>
    <cellStyle name="Normal" xfId="0" builtinId="0"/>
  </cellStyles>
  <dxfs count="38">
    <dxf>
      <font>
        <b/>
        <i val="0"/>
        <color rgb="FF00863D"/>
      </font>
    </dxf>
    <dxf>
      <font>
        <b/>
        <i val="0"/>
        <color rgb="FFFF0000"/>
      </font>
    </dxf>
    <dxf>
      <font>
        <b/>
        <i val="0"/>
        <color rgb="FF00863D"/>
      </font>
    </dxf>
    <dxf>
      <font>
        <b/>
        <i val="0"/>
        <color rgb="FFFF0000"/>
      </font>
    </dxf>
    <dxf>
      <font>
        <b/>
        <i val="0"/>
        <color rgb="FF00863D"/>
      </font>
    </dxf>
    <dxf>
      <font>
        <b/>
        <i val="0"/>
        <color rgb="FFFF0000"/>
      </font>
    </dxf>
    <dxf>
      <font>
        <b/>
        <i val="0"/>
        <color rgb="FF00863D"/>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00863D"/>
      <color rgb="FFFFFF99"/>
      <color rgb="FF0033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213360</xdr:colOff>
      <xdr:row>0</xdr:row>
      <xdr:rowOff>15240</xdr:rowOff>
    </xdr:from>
    <xdr:to>
      <xdr:col>12</xdr:col>
      <xdr:colOff>7620</xdr:colOff>
      <xdr:row>2</xdr:row>
      <xdr:rowOff>86988</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87000" y="15240"/>
          <a:ext cx="1950720" cy="635628"/>
        </a:xfrm>
        <a:prstGeom prst="rect">
          <a:avLst/>
        </a:prstGeom>
      </xdr:spPr>
    </xdr:pic>
    <xdr:clientData/>
  </xdr:twoCellAnchor>
  <xdr:twoCellAnchor editAs="oneCell">
    <xdr:from>
      <xdr:col>7</xdr:col>
      <xdr:colOff>708660</xdr:colOff>
      <xdr:row>0</xdr:row>
      <xdr:rowOff>15240</xdr:rowOff>
    </xdr:from>
    <xdr:to>
      <xdr:col>10</xdr:col>
      <xdr:colOff>60960</xdr:colOff>
      <xdr:row>2</xdr:row>
      <xdr:rowOff>91440</xdr:rowOff>
    </xdr:to>
    <xdr:pic>
      <xdr:nvPicPr>
        <xdr:cNvPr id="6" name="Picture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221980" y="15240"/>
          <a:ext cx="1912620" cy="640080"/>
        </a:xfrm>
        <a:prstGeom prst="rect">
          <a:avLst/>
        </a:prstGeom>
      </xdr:spPr>
    </xdr:pic>
    <xdr:clientData/>
  </xdr:twoCellAnchor>
  <xdr:twoCellAnchor>
    <xdr:from>
      <xdr:col>0</xdr:col>
      <xdr:colOff>1341120</xdr:colOff>
      <xdr:row>43</xdr:row>
      <xdr:rowOff>0</xdr:rowOff>
    </xdr:from>
    <xdr:to>
      <xdr:col>0</xdr:col>
      <xdr:colOff>1630680</xdr:colOff>
      <xdr:row>45</xdr:row>
      <xdr:rowOff>0</xdr:rowOff>
    </xdr:to>
    <xdr:sp macro="" textlink="">
      <xdr:nvSpPr>
        <xdr:cNvPr id="2" name="TextBox 1"/>
        <xdr:cNvSpPr txBox="1"/>
      </xdr:nvSpPr>
      <xdr:spPr>
        <a:xfrm>
          <a:off x="1341120" y="6743700"/>
          <a:ext cx="289560" cy="350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latin typeface="Arial" panose="020B0604020202020204" pitchFamily="34" charset="0"/>
              <a:cs typeface="Arial" panose="020B0604020202020204" pitchFamily="34" charset="0"/>
            </a:rPr>
            <a:t>}</a:t>
          </a:r>
        </a:p>
      </xdr:txBody>
    </xdr:sp>
    <xdr:clientData/>
  </xdr:twoCellAnchor>
  <xdr:twoCellAnchor>
    <xdr:from>
      <xdr:col>0</xdr:col>
      <xdr:colOff>1341120</xdr:colOff>
      <xdr:row>43</xdr:row>
      <xdr:rowOff>0</xdr:rowOff>
    </xdr:from>
    <xdr:to>
      <xdr:col>0</xdr:col>
      <xdr:colOff>1630680</xdr:colOff>
      <xdr:row>45</xdr:row>
      <xdr:rowOff>0</xdr:rowOff>
    </xdr:to>
    <xdr:sp macro="" textlink="">
      <xdr:nvSpPr>
        <xdr:cNvPr id="5" name="TextBox 4"/>
        <xdr:cNvSpPr txBox="1"/>
      </xdr:nvSpPr>
      <xdr:spPr>
        <a:xfrm>
          <a:off x="1341120" y="7856220"/>
          <a:ext cx="289560" cy="350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latin typeface="Arial" panose="020B0604020202020204" pitchFamily="34" charset="0"/>
              <a:cs typeface="Arial" panose="020B0604020202020204" pitchFamily="34" charset="0"/>
            </a:rPr>
            <a: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hscic.gov.uk/" TargetMode="External"/><Relationship Id="rId1" Type="http://schemas.openxmlformats.org/officeDocument/2006/relationships/hyperlink" Target="mailto:genetic.testing@hscic.gov.u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2"/>
  <sheetViews>
    <sheetView showGridLines="0" tabSelected="1" workbookViewId="0">
      <selection activeCell="A3" sqref="A3"/>
    </sheetView>
  </sheetViews>
  <sheetFormatPr defaultColWidth="8.75" defaultRowHeight="14.25" x14ac:dyDescent="0.2"/>
  <cols>
    <col min="1" max="1" width="21.75" style="1" customWidth="1"/>
    <col min="2" max="2" width="11.25" style="1" customWidth="1"/>
    <col min="3" max="3" width="16.375" style="1" customWidth="1"/>
    <col min="4" max="4" width="11.625" style="1" customWidth="1"/>
    <col min="5" max="6" width="11.25" style="1" customWidth="1"/>
    <col min="7" max="7" width="15.25" style="1" customWidth="1"/>
    <col min="8" max="8" width="13.25" style="1" customWidth="1"/>
    <col min="9" max="10" width="10.25" style="1" customWidth="1"/>
    <col min="11" max="11" width="15.625" style="1" customWidth="1"/>
    <col min="12" max="12" width="12.375" style="1" customWidth="1"/>
    <col min="13" max="16384" width="8.75" style="1"/>
  </cols>
  <sheetData>
    <row r="1" spans="1:8" ht="20.25" x14ac:dyDescent="0.3">
      <c r="A1" s="16" t="s">
        <v>109</v>
      </c>
    </row>
    <row r="2" spans="1:8" ht="20.25" x14ac:dyDescent="0.3">
      <c r="A2" s="16" t="s">
        <v>46</v>
      </c>
    </row>
    <row r="4" spans="1:8" x14ac:dyDescent="0.2">
      <c r="A4" s="5" t="s">
        <v>137</v>
      </c>
    </row>
    <row r="5" spans="1:8" x14ac:dyDescent="0.2">
      <c r="A5" s="5" t="s">
        <v>74</v>
      </c>
    </row>
    <row r="6" spans="1:8" x14ac:dyDescent="0.2">
      <c r="A6" s="5" t="s">
        <v>110</v>
      </c>
    </row>
    <row r="7" spans="1:8" x14ac:dyDescent="0.2">
      <c r="A7" s="5" t="s">
        <v>138</v>
      </c>
    </row>
    <row r="9" spans="1:8" x14ac:dyDescent="0.2">
      <c r="A9" s="5" t="s">
        <v>76</v>
      </c>
    </row>
    <row r="10" spans="1:8" ht="15" x14ac:dyDescent="0.25">
      <c r="A10" s="17" t="s">
        <v>107</v>
      </c>
      <c r="H10" s="61" t="s">
        <v>99</v>
      </c>
    </row>
    <row r="11" spans="1:8" ht="15" x14ac:dyDescent="0.25">
      <c r="A11" s="17" t="s">
        <v>108</v>
      </c>
      <c r="H11" s="61" t="s">
        <v>99</v>
      </c>
    </row>
    <row r="12" spans="1:8" ht="15" x14ac:dyDescent="0.25">
      <c r="A12" s="17" t="s">
        <v>119</v>
      </c>
      <c r="H12" s="61" t="s">
        <v>99</v>
      </c>
    </row>
    <row r="13" spans="1:8" ht="15" x14ac:dyDescent="0.25">
      <c r="A13" s="17" t="s">
        <v>93</v>
      </c>
      <c r="H13" s="62" t="s">
        <v>100</v>
      </c>
    </row>
    <row r="14" spans="1:8" s="5" customFormat="1" x14ac:dyDescent="0.2">
      <c r="A14" s="18" t="s">
        <v>75</v>
      </c>
      <c r="H14" s="60" t="s">
        <v>9</v>
      </c>
    </row>
    <row r="16" spans="1:8" ht="18" x14ac:dyDescent="0.25">
      <c r="A16" s="19" t="s">
        <v>51</v>
      </c>
    </row>
    <row r="17" spans="1:1" s="5" customFormat="1" x14ac:dyDescent="0.2">
      <c r="A17" s="5" t="s">
        <v>55</v>
      </c>
    </row>
    <row r="18" spans="1:1" s="5" customFormat="1" x14ac:dyDescent="0.2">
      <c r="A18" s="5" t="s">
        <v>94</v>
      </c>
    </row>
    <row r="19" spans="1:1" s="5" customFormat="1" ht="15" x14ac:dyDescent="0.25">
      <c r="A19" s="2" t="s">
        <v>66</v>
      </c>
    </row>
    <row r="20" spans="1:1" s="5" customFormat="1" ht="15" x14ac:dyDescent="0.25">
      <c r="A20" s="2" t="s">
        <v>52</v>
      </c>
    </row>
    <row r="21" spans="1:1" s="5" customFormat="1" x14ac:dyDescent="0.2">
      <c r="A21" s="20" t="s">
        <v>111</v>
      </c>
    </row>
    <row r="22" spans="1:1" s="5" customFormat="1" x14ac:dyDescent="0.2">
      <c r="A22" s="20" t="s">
        <v>53</v>
      </c>
    </row>
    <row r="23" spans="1:1" s="5" customFormat="1" x14ac:dyDescent="0.2">
      <c r="A23" s="20" t="s">
        <v>112</v>
      </c>
    </row>
    <row r="24" spans="1:1" s="5" customFormat="1" x14ac:dyDescent="0.2">
      <c r="A24" s="20" t="s">
        <v>54</v>
      </c>
    </row>
    <row r="25" spans="1:1" s="5" customFormat="1" x14ac:dyDescent="0.2">
      <c r="A25" s="20" t="s">
        <v>113</v>
      </c>
    </row>
    <row r="26" spans="1:1" s="5" customFormat="1" x14ac:dyDescent="0.2">
      <c r="A26" s="20" t="s">
        <v>114</v>
      </c>
    </row>
    <row r="27" spans="1:1" s="5" customFormat="1" x14ac:dyDescent="0.2">
      <c r="A27" s="20" t="s">
        <v>115</v>
      </c>
    </row>
    <row r="28" spans="1:1" s="5" customFormat="1" x14ac:dyDescent="0.2">
      <c r="A28" s="20" t="s">
        <v>116</v>
      </c>
    </row>
    <row r="29" spans="1:1" s="5" customFormat="1" ht="13.9" x14ac:dyDescent="0.25">
      <c r="A29" s="20" t="s">
        <v>117</v>
      </c>
    </row>
    <row r="30" spans="1:1" s="5" customFormat="1" ht="13.9" x14ac:dyDescent="0.25">
      <c r="A30" s="20" t="s">
        <v>118</v>
      </c>
    </row>
    <row r="31" spans="1:1" s="5" customFormat="1" x14ac:dyDescent="0.2"/>
    <row r="32" spans="1:1" s="5" customFormat="1" ht="15.75" x14ac:dyDescent="0.25">
      <c r="A32" s="25" t="s">
        <v>57</v>
      </c>
    </row>
    <row r="33" spans="1:14" s="5" customFormat="1" ht="15" x14ac:dyDescent="0.25">
      <c r="A33" s="23" t="s">
        <v>0</v>
      </c>
      <c r="B33" s="53" t="s">
        <v>73</v>
      </c>
      <c r="C33" s="2"/>
      <c r="D33" s="2"/>
      <c r="E33" s="2"/>
      <c r="F33" s="2"/>
      <c r="G33" s="2"/>
      <c r="H33" s="2"/>
      <c r="I33" s="2"/>
      <c r="J33" s="2"/>
      <c r="K33" s="2"/>
      <c r="L33" s="2"/>
      <c r="M33" s="2"/>
      <c r="N33" s="2"/>
    </row>
    <row r="34" spans="1:14" s="5" customFormat="1" ht="15" x14ac:dyDescent="0.25">
      <c r="A34" s="23" t="s">
        <v>47</v>
      </c>
      <c r="B34" s="5" t="s">
        <v>91</v>
      </c>
      <c r="C34" s="2"/>
      <c r="D34" s="2"/>
      <c r="E34" s="2"/>
      <c r="F34" s="2"/>
      <c r="G34" s="2"/>
      <c r="H34" s="2"/>
      <c r="I34" s="2"/>
      <c r="J34" s="2"/>
      <c r="K34" s="2"/>
      <c r="L34" s="2"/>
      <c r="M34" s="2"/>
      <c r="N34" s="2"/>
    </row>
    <row r="35" spans="1:14" s="5" customFormat="1" ht="15" x14ac:dyDescent="0.25">
      <c r="A35" s="24" t="s">
        <v>56</v>
      </c>
      <c r="B35" s="3" t="s">
        <v>58</v>
      </c>
      <c r="C35" s="2"/>
      <c r="D35" s="2"/>
      <c r="E35" s="2"/>
      <c r="F35" s="2"/>
      <c r="G35" s="2"/>
      <c r="H35" s="2"/>
      <c r="I35" s="2"/>
      <c r="J35" s="2"/>
      <c r="K35" s="2"/>
      <c r="L35" s="2"/>
      <c r="M35" s="2"/>
      <c r="N35" s="2"/>
    </row>
    <row r="36" spans="1:14" s="5" customFormat="1" ht="15" x14ac:dyDescent="0.25">
      <c r="A36" s="24" t="s">
        <v>1</v>
      </c>
      <c r="B36" s="3" t="s">
        <v>68</v>
      </c>
    </row>
    <row r="37" spans="1:14" s="5" customFormat="1" ht="15" x14ac:dyDescent="0.25">
      <c r="A37" s="24" t="s">
        <v>67</v>
      </c>
      <c r="B37" s="3" t="s">
        <v>77</v>
      </c>
    </row>
    <row r="38" spans="1:14" s="5" customFormat="1" ht="15" x14ac:dyDescent="0.25">
      <c r="A38" s="24" t="s">
        <v>2</v>
      </c>
      <c r="B38" s="3" t="s">
        <v>69</v>
      </c>
    </row>
    <row r="39" spans="1:14" s="5" customFormat="1" ht="15" x14ac:dyDescent="0.25">
      <c r="A39" s="23" t="s">
        <v>120</v>
      </c>
      <c r="B39" s="5" t="s">
        <v>124</v>
      </c>
      <c r="C39" s="22"/>
      <c r="D39" s="22"/>
    </row>
    <row r="40" spans="1:14" s="5" customFormat="1" ht="15" x14ac:dyDescent="0.25">
      <c r="A40" s="23" t="s">
        <v>121</v>
      </c>
      <c r="B40" s="5" t="s">
        <v>139</v>
      </c>
      <c r="C40" s="22"/>
      <c r="D40" s="22"/>
    </row>
    <row r="41" spans="1:14" s="5" customFormat="1" ht="15" x14ac:dyDescent="0.25">
      <c r="A41" s="23" t="s">
        <v>122</v>
      </c>
      <c r="B41" s="5" t="s">
        <v>125</v>
      </c>
      <c r="C41" s="22"/>
      <c r="D41" s="22"/>
    </row>
    <row r="42" spans="1:14" s="5" customFormat="1" ht="15" x14ac:dyDescent="0.25">
      <c r="A42" s="23" t="s">
        <v>123</v>
      </c>
      <c r="B42" s="5" t="s">
        <v>126</v>
      </c>
      <c r="C42" s="22"/>
      <c r="D42" s="22"/>
    </row>
    <row r="43" spans="1:14" s="5" customFormat="1" ht="15" x14ac:dyDescent="0.25">
      <c r="A43" s="23" t="s">
        <v>82</v>
      </c>
      <c r="B43" s="5" t="s">
        <v>127</v>
      </c>
    </row>
    <row r="44" spans="1:14" s="5" customFormat="1" ht="15" x14ac:dyDescent="0.25">
      <c r="A44" s="23" t="s">
        <v>3</v>
      </c>
      <c r="B44" s="5" t="s">
        <v>84</v>
      </c>
    </row>
    <row r="45" spans="1:14" s="5" customFormat="1" ht="15" x14ac:dyDescent="0.25">
      <c r="A45" s="23"/>
      <c r="B45" s="5" t="s">
        <v>83</v>
      </c>
      <c r="C45" s="3"/>
      <c r="D45" s="3"/>
      <c r="E45" s="3"/>
      <c r="F45" s="3"/>
      <c r="G45" s="3"/>
      <c r="H45" s="3"/>
    </row>
    <row r="46" spans="1:14" s="5" customFormat="1" x14ac:dyDescent="0.2">
      <c r="C46" s="3"/>
      <c r="D46" s="4"/>
      <c r="E46" s="4"/>
      <c r="F46" s="4"/>
    </row>
    <row r="47" spans="1:14" s="5" customFormat="1" ht="15.75" x14ac:dyDescent="0.25">
      <c r="A47" s="21" t="s">
        <v>86</v>
      </c>
      <c r="C47" s="3"/>
      <c r="D47" s="4"/>
      <c r="E47" s="4"/>
      <c r="F47" s="4"/>
    </row>
    <row r="48" spans="1:14" s="5" customFormat="1" ht="15" x14ac:dyDescent="0.25">
      <c r="A48" s="30" t="s">
        <v>59</v>
      </c>
    </row>
    <row r="49" spans="1:12" s="5" customFormat="1" ht="15" x14ac:dyDescent="0.25">
      <c r="A49" s="2" t="s">
        <v>92</v>
      </c>
    </row>
    <row r="50" spans="1:12" s="5" customFormat="1" ht="15" x14ac:dyDescent="0.25">
      <c r="A50" s="30" t="s">
        <v>140</v>
      </c>
    </row>
    <row r="51" spans="1:12" s="5" customFormat="1" ht="15" x14ac:dyDescent="0.25">
      <c r="A51" s="30" t="s">
        <v>96</v>
      </c>
    </row>
    <row r="52" spans="1:12" s="5" customFormat="1" ht="15" x14ac:dyDescent="0.25">
      <c r="A52" s="30" t="s">
        <v>95</v>
      </c>
    </row>
    <row r="53" spans="1:12" s="5" customFormat="1" ht="20.45" customHeight="1" x14ac:dyDescent="0.2">
      <c r="A53" s="49" t="s">
        <v>80</v>
      </c>
    </row>
    <row r="54" spans="1:12" s="5" customFormat="1" x14ac:dyDescent="0.2">
      <c r="A54" s="48" t="s">
        <v>0</v>
      </c>
      <c r="B54" s="44" t="s">
        <v>47</v>
      </c>
      <c r="C54" s="44" t="s">
        <v>4</v>
      </c>
      <c r="D54" s="44" t="s">
        <v>1</v>
      </c>
      <c r="E54" s="44" t="s">
        <v>67</v>
      </c>
      <c r="F54" s="44" t="s">
        <v>2</v>
      </c>
      <c r="G54" s="44" t="s">
        <v>120</v>
      </c>
      <c r="H54" s="44" t="s">
        <v>128</v>
      </c>
      <c r="I54" s="44" t="s">
        <v>122</v>
      </c>
      <c r="J54" s="44" t="s">
        <v>123</v>
      </c>
      <c r="K54" s="44" t="s">
        <v>82</v>
      </c>
      <c r="L54" s="44" t="s">
        <v>3</v>
      </c>
    </row>
    <row r="55" spans="1:12" s="5" customFormat="1" x14ac:dyDescent="0.2">
      <c r="A55" s="46" t="s">
        <v>11</v>
      </c>
      <c r="B55" s="45" t="s">
        <v>18</v>
      </c>
      <c r="C55" s="45" t="s">
        <v>87</v>
      </c>
      <c r="D55" s="45"/>
      <c r="E55" s="45"/>
      <c r="F55" s="47">
        <v>22656</v>
      </c>
      <c r="G55" s="45">
        <v>1</v>
      </c>
      <c r="H55" s="45"/>
      <c r="I55" s="45"/>
      <c r="J55" s="45"/>
      <c r="K55" s="45"/>
      <c r="L55" s="45" t="s">
        <v>5</v>
      </c>
    </row>
    <row r="56" spans="1:12" s="5" customFormat="1" x14ac:dyDescent="0.2">
      <c r="A56" s="46" t="s">
        <v>11</v>
      </c>
      <c r="B56" s="45" t="s">
        <v>18</v>
      </c>
      <c r="C56" s="45" t="s">
        <v>88</v>
      </c>
      <c r="D56" s="45"/>
      <c r="E56" s="45"/>
      <c r="F56" s="47">
        <v>40633</v>
      </c>
      <c r="G56" s="45"/>
      <c r="H56" s="45">
        <v>2</v>
      </c>
      <c r="I56" s="45"/>
      <c r="J56" s="45"/>
      <c r="K56" s="45"/>
      <c r="L56" s="45" t="s">
        <v>5</v>
      </c>
    </row>
    <row r="57" spans="1:12" s="5" customFormat="1" x14ac:dyDescent="0.2">
      <c r="A57" s="46" t="s">
        <v>79</v>
      </c>
      <c r="B57" s="45" t="s">
        <v>18</v>
      </c>
      <c r="C57" s="45"/>
      <c r="D57" s="45">
        <v>2024546789</v>
      </c>
      <c r="E57" s="45"/>
      <c r="F57" s="47">
        <v>37610</v>
      </c>
      <c r="G57" s="45"/>
      <c r="H57" s="45"/>
      <c r="I57" s="45">
        <v>3</v>
      </c>
      <c r="J57" s="45"/>
      <c r="K57" s="45"/>
      <c r="L57" s="45" t="s">
        <v>5</v>
      </c>
    </row>
    <row r="58" spans="1:12" s="5" customFormat="1" x14ac:dyDescent="0.2">
      <c r="A58" s="46" t="s">
        <v>79</v>
      </c>
      <c r="B58" s="45" t="s">
        <v>18</v>
      </c>
      <c r="C58" s="45" t="s">
        <v>89</v>
      </c>
      <c r="D58" s="45">
        <v>3289745612</v>
      </c>
      <c r="E58" s="45"/>
      <c r="F58" s="47"/>
      <c r="G58" s="45"/>
      <c r="H58" s="45"/>
      <c r="I58" s="45"/>
      <c r="J58" s="45"/>
      <c r="K58" s="45">
        <v>5</v>
      </c>
      <c r="L58" s="45" t="s">
        <v>5</v>
      </c>
    </row>
    <row r="59" spans="1:12" s="5" customFormat="1" x14ac:dyDescent="0.2">
      <c r="A59" s="3"/>
    </row>
    <row r="60" spans="1:12" s="5" customFormat="1" x14ac:dyDescent="0.2">
      <c r="A60" s="3"/>
    </row>
    <row r="61" spans="1:12" s="5" customFormat="1" ht="18" x14ac:dyDescent="0.25">
      <c r="A61" s="19" t="s">
        <v>102</v>
      </c>
    </row>
    <row r="62" spans="1:12" x14ac:dyDescent="0.2">
      <c r="A62" s="5" t="s">
        <v>97</v>
      </c>
    </row>
    <row r="63" spans="1:12" s="5" customFormat="1" x14ac:dyDescent="0.2">
      <c r="A63" s="5" t="s">
        <v>61</v>
      </c>
    </row>
    <row r="64" spans="1:12" s="5" customFormat="1" x14ac:dyDescent="0.2">
      <c r="A64" s="5" t="s">
        <v>62</v>
      </c>
    </row>
    <row r="65" spans="1:1" s="5" customFormat="1" x14ac:dyDescent="0.2">
      <c r="A65" s="20" t="s">
        <v>129</v>
      </c>
    </row>
    <row r="66" spans="1:1" s="5" customFormat="1" x14ac:dyDescent="0.2">
      <c r="A66" s="20" t="s">
        <v>130</v>
      </c>
    </row>
    <row r="67" spans="1:1" s="5" customFormat="1" x14ac:dyDescent="0.2">
      <c r="A67" s="20" t="s">
        <v>131</v>
      </c>
    </row>
    <row r="68" spans="1:1" s="5" customFormat="1" x14ac:dyDescent="0.2">
      <c r="A68" s="20" t="s">
        <v>132</v>
      </c>
    </row>
    <row r="69" spans="1:1" s="5" customFormat="1" x14ac:dyDescent="0.2">
      <c r="A69" s="20"/>
    </row>
    <row r="70" spans="1:1" s="5" customFormat="1" x14ac:dyDescent="0.2">
      <c r="A70" s="20"/>
    </row>
    <row r="71" spans="1:1" s="5" customFormat="1" ht="18" x14ac:dyDescent="0.25">
      <c r="A71" s="19" t="s">
        <v>103</v>
      </c>
    </row>
    <row r="72" spans="1:1" s="5" customFormat="1" x14ac:dyDescent="0.2">
      <c r="A72" s="31" t="s">
        <v>65</v>
      </c>
    </row>
    <row r="73" spans="1:1" s="5" customFormat="1" x14ac:dyDescent="0.2">
      <c r="A73" s="31" t="s">
        <v>78</v>
      </c>
    </row>
    <row r="74" spans="1:1" s="5" customFormat="1" x14ac:dyDescent="0.2"/>
    <row r="75" spans="1:1" s="5" customFormat="1" ht="18" x14ac:dyDescent="0.25">
      <c r="A75" s="19" t="s">
        <v>101</v>
      </c>
    </row>
    <row r="76" spans="1:1" s="5" customFormat="1" x14ac:dyDescent="0.2">
      <c r="A76" s="5" t="s">
        <v>98</v>
      </c>
    </row>
    <row r="77" spans="1:1" s="5" customFormat="1" x14ac:dyDescent="0.2">
      <c r="A77" s="5" t="s">
        <v>60</v>
      </c>
    </row>
    <row r="78" spans="1:1" s="5" customFormat="1" x14ac:dyDescent="0.2"/>
    <row r="79" spans="1:1" s="5" customFormat="1" x14ac:dyDescent="0.2"/>
    <row r="80" spans="1:1" ht="18" x14ac:dyDescent="0.25">
      <c r="A80" s="19" t="s">
        <v>6</v>
      </c>
    </row>
    <row r="81" spans="1:1" x14ac:dyDescent="0.2">
      <c r="A81" s="5" t="s">
        <v>13</v>
      </c>
    </row>
    <row r="82" spans="1:1" x14ac:dyDescent="0.2">
      <c r="A82" s="11" t="s">
        <v>7</v>
      </c>
    </row>
    <row r="83" spans="1:1" s="5" customFormat="1" x14ac:dyDescent="0.2"/>
    <row r="84" spans="1:1" s="5" customFormat="1" x14ac:dyDescent="0.2"/>
    <row r="85" spans="1:1" s="42" customFormat="1" ht="23.45" customHeight="1" x14ac:dyDescent="0.2">
      <c r="A85" s="43" t="s">
        <v>85</v>
      </c>
    </row>
    <row r="86" spans="1:1" s="5" customFormat="1" x14ac:dyDescent="0.2">
      <c r="A86" s="5" t="s">
        <v>14</v>
      </c>
    </row>
    <row r="87" spans="1:1" s="5" customFormat="1" x14ac:dyDescent="0.2">
      <c r="A87" s="5" t="s">
        <v>15</v>
      </c>
    </row>
    <row r="88" spans="1:1" x14ac:dyDescent="0.2">
      <c r="A88" s="1" t="s">
        <v>16</v>
      </c>
    </row>
    <row r="89" spans="1:1" x14ac:dyDescent="0.2">
      <c r="A89" s="1" t="s">
        <v>17</v>
      </c>
    </row>
    <row r="90" spans="1:1" x14ac:dyDescent="0.2">
      <c r="A90" s="5" t="s">
        <v>18</v>
      </c>
    </row>
    <row r="91" spans="1:1" x14ac:dyDescent="0.2">
      <c r="A91" s="1" t="s">
        <v>19</v>
      </c>
    </row>
    <row r="92" spans="1:1" x14ac:dyDescent="0.2">
      <c r="A92" s="1" t="s">
        <v>20</v>
      </c>
    </row>
    <row r="93" spans="1:1" x14ac:dyDescent="0.2">
      <c r="A93" s="1" t="s">
        <v>21</v>
      </c>
    </row>
    <row r="94" spans="1:1" x14ac:dyDescent="0.2">
      <c r="A94" s="1" t="s">
        <v>22</v>
      </c>
    </row>
    <row r="95" spans="1:1" x14ac:dyDescent="0.2">
      <c r="A95" s="1" t="s">
        <v>23</v>
      </c>
    </row>
    <row r="96" spans="1:1" x14ac:dyDescent="0.2">
      <c r="A96" s="1" t="s">
        <v>24</v>
      </c>
    </row>
    <row r="97" spans="1:1" x14ac:dyDescent="0.2">
      <c r="A97" s="1" t="s">
        <v>25</v>
      </c>
    </row>
    <row r="98" spans="1:1" x14ac:dyDescent="0.2">
      <c r="A98" s="1" t="s">
        <v>26</v>
      </c>
    </row>
    <row r="99" spans="1:1" x14ac:dyDescent="0.2">
      <c r="A99" s="1" t="s">
        <v>27</v>
      </c>
    </row>
    <row r="100" spans="1:1" x14ac:dyDescent="0.2">
      <c r="A100" s="1" t="s">
        <v>28</v>
      </c>
    </row>
    <row r="101" spans="1:1" x14ac:dyDescent="0.2">
      <c r="A101" s="1" t="s">
        <v>29</v>
      </c>
    </row>
    <row r="102" spans="1:1" x14ac:dyDescent="0.2">
      <c r="A102" s="1" t="s">
        <v>30</v>
      </c>
    </row>
    <row r="103" spans="1:1" x14ac:dyDescent="0.2">
      <c r="A103" s="1" t="s">
        <v>31</v>
      </c>
    </row>
    <row r="104" spans="1:1" x14ac:dyDescent="0.2">
      <c r="A104" s="1" t="s">
        <v>32</v>
      </c>
    </row>
    <row r="105" spans="1:1" x14ac:dyDescent="0.2">
      <c r="A105" s="1" t="s">
        <v>33</v>
      </c>
    </row>
    <row r="106" spans="1:1" x14ac:dyDescent="0.2">
      <c r="A106" s="1" t="s">
        <v>34</v>
      </c>
    </row>
    <row r="107" spans="1:1" x14ac:dyDescent="0.2">
      <c r="A107" s="1" t="s">
        <v>35</v>
      </c>
    </row>
    <row r="108" spans="1:1" x14ac:dyDescent="0.2">
      <c r="A108" s="59" t="s">
        <v>45</v>
      </c>
    </row>
    <row r="109" spans="1:1" x14ac:dyDescent="0.2">
      <c r="A109" s="1" t="s">
        <v>36</v>
      </c>
    </row>
    <row r="110" spans="1:1" x14ac:dyDescent="0.2">
      <c r="A110" s="1" t="s">
        <v>37</v>
      </c>
    </row>
    <row r="111" spans="1:1" x14ac:dyDescent="0.2">
      <c r="A111" s="1" t="s">
        <v>38</v>
      </c>
    </row>
    <row r="112" spans="1:1" x14ac:dyDescent="0.2">
      <c r="A112" s="1" t="s">
        <v>39</v>
      </c>
    </row>
    <row r="113" spans="1:1" x14ac:dyDescent="0.2">
      <c r="A113" s="1" t="s">
        <v>40</v>
      </c>
    </row>
    <row r="114" spans="1:1" x14ac:dyDescent="0.2">
      <c r="A114" s="1" t="s">
        <v>41</v>
      </c>
    </row>
    <row r="115" spans="1:1" x14ac:dyDescent="0.2">
      <c r="A115" s="1" t="s">
        <v>42</v>
      </c>
    </row>
    <row r="116" spans="1:1" x14ac:dyDescent="0.2">
      <c r="A116" s="1" t="s">
        <v>43</v>
      </c>
    </row>
    <row r="117" spans="1:1" x14ac:dyDescent="0.2">
      <c r="A117" s="1" t="s">
        <v>44</v>
      </c>
    </row>
    <row r="119" spans="1:1" x14ac:dyDescent="0.2">
      <c r="A119" s="5"/>
    </row>
    <row r="120" spans="1:1" x14ac:dyDescent="0.2">
      <c r="A120" s="5" t="s">
        <v>8</v>
      </c>
    </row>
    <row r="121" spans="1:1" x14ac:dyDescent="0.2">
      <c r="A121" s="11" t="s">
        <v>48</v>
      </c>
    </row>
    <row r="122" spans="1:1" x14ac:dyDescent="0.2">
      <c r="A122" s="5"/>
    </row>
  </sheetData>
  <hyperlinks>
    <hyperlink ref="A82" r:id="rId1"/>
    <hyperlink ref="A121"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Q35"/>
  <sheetViews>
    <sheetView workbookViewId="0">
      <selection activeCell="A2" sqref="A2"/>
    </sheetView>
  </sheetViews>
  <sheetFormatPr defaultColWidth="8.75" defaultRowHeight="14.25" x14ac:dyDescent="0.2"/>
  <cols>
    <col min="1" max="1" width="9.375" style="28" customWidth="1"/>
    <col min="2" max="2" width="31.25" style="67" bestFit="1" customWidth="1"/>
    <col min="3" max="3" width="18.25" style="67" customWidth="1"/>
    <col min="4" max="4" width="13.125" style="65" customWidth="1"/>
    <col min="5" max="5" width="12.75" style="65" customWidth="1"/>
    <col min="6" max="6" width="12.25" style="27" customWidth="1"/>
    <col min="7" max="7" width="13.625" style="28" customWidth="1"/>
    <col min="8" max="8" width="18.25" style="28" customWidth="1"/>
    <col min="9" max="9" width="9.25" style="26" customWidth="1"/>
    <col min="10" max="10" width="11.75" style="26" customWidth="1"/>
    <col min="11" max="11" width="16.25" style="26" customWidth="1"/>
    <col min="12" max="12" width="12.75" style="67" customWidth="1"/>
    <col min="13" max="13" width="9.875" style="37" bestFit="1" customWidth="1"/>
    <col min="14" max="15" width="6.25" style="28" customWidth="1"/>
    <col min="16" max="16" width="15.25" style="39" customWidth="1"/>
    <col min="17" max="17" width="31.25" style="40" bestFit="1" customWidth="1"/>
    <col min="18" max="16384" width="8.75" style="29"/>
  </cols>
  <sheetData>
    <row r="1" spans="1:17" s="58" customFormat="1" ht="15" x14ac:dyDescent="0.2">
      <c r="A1" s="56" t="s">
        <v>0</v>
      </c>
      <c r="B1" s="66" t="s">
        <v>47</v>
      </c>
      <c r="C1" s="66" t="s">
        <v>4</v>
      </c>
      <c r="D1" s="66" t="s">
        <v>1</v>
      </c>
      <c r="E1" s="66" t="s">
        <v>67</v>
      </c>
      <c r="F1" s="57" t="s">
        <v>2</v>
      </c>
      <c r="G1" s="56" t="s">
        <v>120</v>
      </c>
      <c r="H1" s="56" t="s">
        <v>121</v>
      </c>
      <c r="I1" s="55" t="s">
        <v>122</v>
      </c>
      <c r="J1" s="55" t="s">
        <v>123</v>
      </c>
      <c r="K1" s="55" t="s">
        <v>82</v>
      </c>
      <c r="L1" s="66" t="s">
        <v>3</v>
      </c>
    </row>
    <row r="2" spans="1:17" x14ac:dyDescent="0.2">
      <c r="B2" s="31"/>
      <c r="M2" s="29"/>
      <c r="N2" s="29"/>
      <c r="O2" s="29"/>
      <c r="P2" s="29"/>
      <c r="Q2" s="29"/>
    </row>
    <row r="3" spans="1:17" x14ac:dyDescent="0.2">
      <c r="B3" s="31"/>
      <c r="M3" s="29"/>
      <c r="N3" s="29"/>
      <c r="O3" s="29"/>
      <c r="P3" s="29"/>
      <c r="Q3" s="29"/>
    </row>
    <row r="4" spans="1:17" x14ac:dyDescent="0.2">
      <c r="B4" s="31"/>
      <c r="M4" s="29"/>
      <c r="N4" s="29"/>
      <c r="O4" s="29"/>
      <c r="P4" s="29"/>
      <c r="Q4" s="29"/>
    </row>
    <row r="5" spans="1:17" x14ac:dyDescent="0.2">
      <c r="M5" s="29"/>
      <c r="N5" s="29"/>
      <c r="O5" s="29"/>
      <c r="P5" s="29"/>
      <c r="Q5" s="29"/>
    </row>
    <row r="6" spans="1:17" x14ac:dyDescent="0.2">
      <c r="M6" s="29"/>
      <c r="N6" s="29"/>
      <c r="O6" s="29"/>
      <c r="P6" s="29"/>
      <c r="Q6" s="29"/>
    </row>
    <row r="7" spans="1:17" x14ac:dyDescent="0.2">
      <c r="M7" s="29"/>
      <c r="N7" s="29"/>
      <c r="O7" s="29"/>
      <c r="P7" s="29"/>
      <c r="Q7" s="29"/>
    </row>
    <row r="8" spans="1:17" x14ac:dyDescent="0.2">
      <c r="M8" s="29"/>
      <c r="N8" s="29"/>
      <c r="O8" s="29"/>
      <c r="P8" s="29"/>
      <c r="Q8" s="29"/>
    </row>
    <row r="9" spans="1:17" x14ac:dyDescent="0.2">
      <c r="M9" s="29"/>
      <c r="N9" s="29"/>
      <c r="O9" s="29"/>
      <c r="P9" s="29"/>
      <c r="Q9" s="29"/>
    </row>
    <row r="10" spans="1:17" x14ac:dyDescent="0.2">
      <c r="M10" s="29"/>
      <c r="N10" s="29"/>
      <c r="O10" s="29"/>
      <c r="P10" s="29"/>
      <c r="Q10" s="29"/>
    </row>
    <row r="11" spans="1:17" x14ac:dyDescent="0.2">
      <c r="M11" s="29"/>
      <c r="N11" s="29"/>
      <c r="O11" s="29"/>
      <c r="P11" s="29"/>
      <c r="Q11" s="29"/>
    </row>
    <row r="12" spans="1:17" x14ac:dyDescent="0.2">
      <c r="M12" s="29"/>
      <c r="N12" s="29"/>
      <c r="O12" s="29"/>
      <c r="P12" s="29"/>
      <c r="Q12" s="29"/>
    </row>
    <row r="13" spans="1:17" x14ac:dyDescent="0.2">
      <c r="M13" s="29"/>
      <c r="N13" s="29"/>
      <c r="O13" s="29"/>
      <c r="P13" s="29"/>
      <c r="Q13" s="29"/>
    </row>
    <row r="14" spans="1:17" x14ac:dyDescent="0.2">
      <c r="M14" s="29"/>
      <c r="N14" s="29"/>
      <c r="O14" s="29"/>
      <c r="P14" s="29"/>
      <c r="Q14" s="29"/>
    </row>
    <row r="15" spans="1:17" x14ac:dyDescent="0.2">
      <c r="M15" s="29"/>
      <c r="N15" s="29"/>
      <c r="O15" s="29"/>
      <c r="P15" s="29"/>
      <c r="Q15" s="29"/>
    </row>
    <row r="16" spans="1:17" x14ac:dyDescent="0.2">
      <c r="M16" s="29"/>
      <c r="N16" s="29"/>
      <c r="O16" s="29"/>
      <c r="P16" s="29"/>
      <c r="Q16" s="29"/>
    </row>
    <row r="17" spans="14:17" x14ac:dyDescent="0.2">
      <c r="N17" s="38"/>
      <c r="O17" s="38"/>
      <c r="P17" s="29"/>
      <c r="Q17" s="29"/>
    </row>
    <row r="18" spans="14:17" x14ac:dyDescent="0.2">
      <c r="N18" s="38"/>
      <c r="O18" s="38"/>
      <c r="P18" s="29"/>
      <c r="Q18" s="29"/>
    </row>
    <row r="19" spans="14:17" x14ac:dyDescent="0.2">
      <c r="N19" s="38"/>
      <c r="O19" s="38"/>
      <c r="P19" s="29"/>
      <c r="Q19" s="29"/>
    </row>
    <row r="20" spans="14:17" x14ac:dyDescent="0.2">
      <c r="N20" s="38"/>
      <c r="O20" s="38"/>
      <c r="P20" s="29"/>
      <c r="Q20" s="29"/>
    </row>
    <row r="21" spans="14:17" x14ac:dyDescent="0.2">
      <c r="N21" s="38"/>
      <c r="O21" s="38"/>
      <c r="P21" s="29"/>
      <c r="Q21" s="29"/>
    </row>
    <row r="22" spans="14:17" x14ac:dyDescent="0.2">
      <c r="N22" s="38"/>
      <c r="O22" s="38"/>
      <c r="P22" s="29"/>
      <c r="Q22" s="29"/>
    </row>
    <row r="23" spans="14:17" x14ac:dyDescent="0.2">
      <c r="N23" s="38"/>
      <c r="O23" s="38"/>
      <c r="P23" s="29"/>
      <c r="Q23" s="29"/>
    </row>
    <row r="24" spans="14:17" x14ac:dyDescent="0.2">
      <c r="N24" s="38"/>
      <c r="O24" s="38"/>
      <c r="P24" s="29"/>
      <c r="Q24" s="29"/>
    </row>
    <row r="25" spans="14:17" x14ac:dyDescent="0.2">
      <c r="N25" s="38"/>
      <c r="O25" s="38"/>
      <c r="P25" s="29"/>
      <c r="Q25" s="29"/>
    </row>
    <row r="26" spans="14:17" x14ac:dyDescent="0.2">
      <c r="N26" s="38"/>
      <c r="O26" s="38"/>
      <c r="P26" s="29"/>
      <c r="Q26" s="29"/>
    </row>
    <row r="27" spans="14:17" x14ac:dyDescent="0.2">
      <c r="N27" s="38"/>
      <c r="O27" s="38"/>
      <c r="P27" s="29"/>
      <c r="Q27" s="29"/>
    </row>
    <row r="28" spans="14:17" x14ac:dyDescent="0.2">
      <c r="N28" s="38"/>
      <c r="O28" s="38"/>
      <c r="P28" s="29"/>
      <c r="Q28" s="29"/>
    </row>
    <row r="29" spans="14:17" x14ac:dyDescent="0.2">
      <c r="N29" s="38"/>
      <c r="O29" s="38"/>
      <c r="P29" s="29"/>
      <c r="Q29" s="29"/>
    </row>
    <row r="30" spans="14:17" x14ac:dyDescent="0.2">
      <c r="N30" s="38"/>
      <c r="O30" s="38"/>
      <c r="P30" s="29"/>
      <c r="Q30" s="29"/>
    </row>
    <row r="31" spans="14:17" ht="13.9" x14ac:dyDescent="0.25">
      <c r="N31" s="38"/>
      <c r="O31" s="38"/>
      <c r="P31" s="29"/>
      <c r="Q31" s="29"/>
    </row>
    <row r="32" spans="14:17" ht="13.9" x14ac:dyDescent="0.25">
      <c r="N32" s="38"/>
      <c r="O32" s="38"/>
      <c r="P32" s="29"/>
      <c r="Q32" s="29"/>
    </row>
    <row r="33" spans="9:17" x14ac:dyDescent="0.2">
      <c r="I33" s="29"/>
      <c r="J33" s="29"/>
      <c r="K33" s="29"/>
      <c r="L33" s="68"/>
      <c r="M33" s="38"/>
      <c r="N33" s="38"/>
      <c r="O33" s="38"/>
      <c r="P33" s="29"/>
      <c r="Q33" s="29"/>
    </row>
    <row r="34" spans="9:17" x14ac:dyDescent="0.2">
      <c r="I34" s="29"/>
      <c r="J34" s="29"/>
      <c r="K34" s="29"/>
      <c r="L34" s="68"/>
      <c r="M34" s="38"/>
      <c r="N34" s="38"/>
      <c r="O34" s="38"/>
      <c r="P34" s="29"/>
      <c r="Q34" s="29"/>
    </row>
    <row r="35" spans="9:17" x14ac:dyDescent="0.2">
      <c r="P35" s="29"/>
      <c r="Q35" s="29"/>
    </row>
  </sheetData>
  <conditionalFormatting sqref="I2:I1000000">
    <cfRule type="cellIs" dxfId="37" priority="20" operator="notEqual">
      <formula>3</formula>
    </cfRule>
  </conditionalFormatting>
  <conditionalFormatting sqref="J2:J1000000">
    <cfRule type="cellIs" dxfId="36" priority="22" operator="notEqual">
      <formula>4</formula>
    </cfRule>
  </conditionalFormatting>
  <conditionalFormatting sqref="L2:L1000000">
    <cfRule type="cellIs" dxfId="35" priority="24" operator="notEqual">
      <formula>"G"</formula>
    </cfRule>
  </conditionalFormatting>
  <conditionalFormatting sqref="G2:G1000000">
    <cfRule type="cellIs" dxfId="34" priority="18" operator="notEqual">
      <formula>1</formula>
    </cfRule>
  </conditionalFormatting>
  <conditionalFormatting sqref="H2:H1000000">
    <cfRule type="cellIs" dxfId="33" priority="19" operator="notEqual">
      <formula>2</formula>
    </cfRule>
  </conditionalFormatting>
  <conditionalFormatting sqref="E2:E1000000">
    <cfRule type="expression" dxfId="32" priority="9">
      <formula>IF(E2 ="","",LEN(E2)&lt;&gt; 10)</formula>
    </cfRule>
  </conditionalFormatting>
  <conditionalFormatting sqref="F2:F1000000">
    <cfRule type="expression" dxfId="31" priority="12">
      <formula>AND(A2="2014/15",F2&gt;42094)</formula>
    </cfRule>
    <cfRule type="expression" dxfId="30" priority="13">
      <formula>AND(A2="2015/16",F2&gt;42460)</formula>
    </cfRule>
    <cfRule type="cellIs" dxfId="29" priority="17" operator="lessThanOrEqual">
      <formula>366</formula>
    </cfRule>
  </conditionalFormatting>
  <conditionalFormatting sqref="C2:C1000000">
    <cfRule type="expression" dxfId="28" priority="4">
      <formula>LEN(C2)&lt;6</formula>
    </cfRule>
    <cfRule type="expression" dxfId="27" priority="3">
      <formula>LEN(C2)&gt;8</formula>
    </cfRule>
  </conditionalFormatting>
  <conditionalFormatting sqref="D2:D1000000">
    <cfRule type="expression" dxfId="26" priority="7">
      <formula>IF(D2 ="","",LEN(D2)&lt;&gt; 10)</formula>
    </cfRule>
  </conditionalFormatting>
  <conditionalFormatting sqref="K2:K1000000">
    <cfRule type="cellIs" dxfId="25" priority="23" operator="notEqual">
      <formula>5</formula>
    </cfRule>
  </conditionalFormatting>
  <dataValidations count="10">
    <dataValidation errorStyle="information" operator="lessThan" allowBlank="1" errorTitle="Year" error="Year format:_x000a_2012/13_x000a_2013/14_x000a_2014/15" promptTitle="Year" prompt="Year format:_x000a_2012/13_x000a_2013/14_x000a_2014/15" sqref="A2:A1048576"/>
    <dataValidation type="textLength" errorStyle="information" operator="lessThan" allowBlank="1" errorTitle="Postcode" error="8 character format_x000a_Include middle spaces for short postcodes_x000a_Example:_x000a_W1  1AA (2 spaces)_x000a_WF1 1AA (1 space)_x000a_WF10 1AA (1 space)" promptTitle="Postcode" prompt="8 character format_x000a_Include middle spaces for short postcodes_x000a_Example:_x000a_W1  1AA (2 spaces)_x000a_WF1 1AA (1 space)_x000a_WF10 1AA (1 space)" sqref="C1:C6 C8:C1048576">
      <formula1>9</formula1>
    </dataValidation>
    <dataValidation type="textLength" errorStyle="information" operator="lessThan" allowBlank="1" errorTitle="NHS Number" error="10 character format_x000a_No spaces" promptTitle="NHS number" prompt="10 character format" sqref="D1:E1048576">
      <formula1>11</formula1>
    </dataValidation>
    <dataValidation type="date" errorStyle="information" allowBlank="1" errorTitle="Date of Birth" error="Date format:_x000a_dd/mm/yyyy" promptTitle="Date of Birth" prompt="Date format:_x000a_dd/mm/yyyy" sqref="F1:H1048576">
      <formula1>1</formula1>
      <formula2>42369</formula2>
    </dataValidation>
    <dataValidation type="whole" errorStyle="information" operator="equal" allowBlank="1" errorTitle="Pre natal test" error="Enter '4' for test" promptTitle="Pre natal test" prompt="Enter '4' for test" sqref="I1:I1048576">
      <formula1>4</formula1>
    </dataValidation>
    <dataValidation type="whole" errorStyle="information" operator="equal" allowBlank="1" errorTitle="Post natal test" error="Enter '5' for test" promptTitle="Post natal test" prompt="Enter '5' for test" sqref="J1:K1048576">
      <formula1>5</formula1>
    </dataValidation>
    <dataValidation type="list" errorStyle="information" allowBlank="1" showDropDown="1" errorTitle="Genetic flag" error="Enter  'G'" promptTitle="Genetic flag" prompt="Enter  'G'" sqref="L1:M1048576">
      <formula1>"G"</formula1>
    </dataValidation>
    <dataValidation errorStyle="information" allowBlank="1" showDropDown="1" showInputMessage="1" showErrorMessage="1" sqref="B2:B1048576"/>
    <dataValidation errorStyle="information" operator="lessThan" allowBlank="1" errorTitle="Year" error="Year format:_x000a_2012/13_x000a_2013/14_x000a_2014/15" promptTitle="Year" prompt="Year format:_x000a_2014/15_x000a_2015/16" sqref="A1"/>
    <dataValidation errorStyle="information" allowBlank="1" showDropDown="1" sqref="B1"/>
  </dataValidations>
  <pageMargins left="0.7" right="0.7" top="0.75" bottom="0.75" header="0.3" footer="0.3"/>
  <pageSetup paperSize="9" scale="89"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2" id="{9974643A-85BC-41D4-B931-D445561BF72D}">
            <xm:f>(ISERROR(MATCH(B2,'Validation Report'!$AB$1:$AB$32,0)))</xm:f>
            <x14:dxf>
              <font>
                <color rgb="FFFF0000"/>
              </font>
            </x14:dxf>
          </x14:cfRule>
          <xm:sqref>B2:B1000000</xm:sqref>
        </x14:conditionalFormatting>
        <x14:conditionalFormatting xmlns:xm="http://schemas.microsoft.com/office/excel/2006/main">
          <x14:cfRule type="expression" priority="1" id="{09D83D68-87C0-4E6A-9E79-71C2367F43B6}">
            <xm:f>(ISERROR(MATCH(A2,'Validation Report'!$AA$1:$AA$2,0)))</xm:f>
            <x14:dxf>
              <font>
                <color rgb="FFFF0000"/>
              </font>
            </x14:dxf>
          </x14:cfRule>
          <xm:sqref>A2:A1000000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Q35"/>
  <sheetViews>
    <sheetView zoomScaleNormal="100" workbookViewId="0">
      <selection activeCell="A2" sqref="A2"/>
    </sheetView>
  </sheetViews>
  <sheetFormatPr defaultColWidth="8.75" defaultRowHeight="14.25" x14ac:dyDescent="0.2"/>
  <cols>
    <col min="1" max="1" width="9.375" style="28" customWidth="1"/>
    <col min="2" max="2" width="31.25" style="67" bestFit="1" customWidth="1"/>
    <col min="3" max="3" width="18.25" style="67" customWidth="1"/>
    <col min="4" max="4" width="13.25" style="65" customWidth="1"/>
    <col min="5" max="5" width="12.75" style="65" customWidth="1"/>
    <col min="6" max="6" width="12.25" style="27" customWidth="1"/>
    <col min="7" max="7" width="13.625" style="28" customWidth="1"/>
    <col min="8" max="8" width="18.25" style="28" customWidth="1"/>
    <col min="9" max="9" width="9.5" style="26" customWidth="1"/>
    <col min="10" max="10" width="11.625" style="26" customWidth="1"/>
    <col min="11" max="11" width="16.375" style="26" customWidth="1"/>
    <col min="12" max="12" width="12.25" style="28" customWidth="1"/>
    <col min="13" max="13" width="9.875" style="37" bestFit="1" customWidth="1"/>
    <col min="14" max="15" width="6.25" style="28" customWidth="1"/>
    <col min="16" max="16" width="15.25" style="39" customWidth="1"/>
    <col min="17" max="17" width="31.25" style="40" bestFit="1" customWidth="1"/>
    <col min="18" max="16384" width="8.75" style="29"/>
  </cols>
  <sheetData>
    <row r="1" spans="1:17" s="58" customFormat="1" ht="15" x14ac:dyDescent="0.2">
      <c r="A1" s="56" t="s">
        <v>0</v>
      </c>
      <c r="B1" s="66" t="s">
        <v>47</v>
      </c>
      <c r="C1" s="66" t="s">
        <v>4</v>
      </c>
      <c r="D1" s="66" t="s">
        <v>1</v>
      </c>
      <c r="E1" s="66" t="s">
        <v>67</v>
      </c>
      <c r="F1" s="57" t="s">
        <v>2</v>
      </c>
      <c r="G1" s="56" t="s">
        <v>120</v>
      </c>
      <c r="H1" s="56" t="s">
        <v>121</v>
      </c>
      <c r="I1" s="55" t="s">
        <v>122</v>
      </c>
      <c r="J1" s="55" t="s">
        <v>123</v>
      </c>
      <c r="K1" s="55" t="s">
        <v>82</v>
      </c>
      <c r="L1" s="66" t="s">
        <v>3</v>
      </c>
    </row>
    <row r="2" spans="1:17" x14ac:dyDescent="0.2">
      <c r="M2" s="29"/>
      <c r="N2" s="29"/>
      <c r="O2" s="29"/>
      <c r="P2" s="29"/>
      <c r="Q2" s="29"/>
    </row>
    <row r="3" spans="1:17" x14ac:dyDescent="0.2">
      <c r="M3" s="29"/>
      <c r="N3" s="29"/>
      <c r="O3" s="29"/>
      <c r="P3" s="29"/>
      <c r="Q3" s="29"/>
    </row>
    <row r="4" spans="1:17" x14ac:dyDescent="0.2">
      <c r="M4" s="29"/>
      <c r="N4" s="29"/>
      <c r="O4" s="29"/>
      <c r="P4" s="29"/>
      <c r="Q4" s="29"/>
    </row>
    <row r="5" spans="1:17" x14ac:dyDescent="0.2">
      <c r="M5" s="29"/>
      <c r="N5" s="29"/>
      <c r="O5" s="29"/>
      <c r="P5" s="29"/>
      <c r="Q5" s="29"/>
    </row>
    <row r="6" spans="1:17" x14ac:dyDescent="0.2">
      <c r="M6" s="29"/>
      <c r="N6" s="29"/>
      <c r="O6" s="29"/>
      <c r="P6" s="29"/>
      <c r="Q6" s="29"/>
    </row>
    <row r="7" spans="1:17" x14ac:dyDescent="0.2">
      <c r="M7" s="29"/>
      <c r="N7" s="29"/>
      <c r="O7" s="29"/>
      <c r="P7" s="29"/>
      <c r="Q7" s="29"/>
    </row>
    <row r="8" spans="1:17" x14ac:dyDescent="0.2">
      <c r="M8" s="29"/>
      <c r="N8" s="29"/>
      <c r="O8" s="29"/>
      <c r="P8" s="29"/>
      <c r="Q8" s="29"/>
    </row>
    <row r="9" spans="1:17" x14ac:dyDescent="0.2">
      <c r="M9" s="29"/>
      <c r="N9" s="29"/>
      <c r="O9" s="29"/>
      <c r="P9" s="29"/>
      <c r="Q9" s="29"/>
    </row>
    <row r="10" spans="1:17" x14ac:dyDescent="0.2">
      <c r="M10" s="29"/>
      <c r="N10" s="29"/>
      <c r="O10" s="29"/>
      <c r="P10" s="29"/>
      <c r="Q10" s="29"/>
    </row>
    <row r="11" spans="1:17" x14ac:dyDescent="0.2">
      <c r="M11" s="29"/>
      <c r="N11" s="29"/>
      <c r="O11" s="29"/>
      <c r="P11" s="29"/>
      <c r="Q11" s="29"/>
    </row>
    <row r="12" spans="1:17" x14ac:dyDescent="0.2">
      <c r="M12" s="29"/>
      <c r="N12" s="29"/>
      <c r="O12" s="29"/>
      <c r="P12" s="29"/>
      <c r="Q12" s="29"/>
    </row>
    <row r="13" spans="1:17" x14ac:dyDescent="0.2">
      <c r="M13" s="29"/>
      <c r="N13" s="29"/>
      <c r="O13" s="29"/>
      <c r="P13" s="29"/>
      <c r="Q13" s="29"/>
    </row>
    <row r="14" spans="1:17" x14ac:dyDescent="0.2">
      <c r="M14" s="29"/>
      <c r="N14" s="29"/>
      <c r="O14" s="29"/>
      <c r="P14" s="29"/>
      <c r="Q14" s="29"/>
    </row>
    <row r="15" spans="1:17" x14ac:dyDescent="0.2">
      <c r="M15" s="29"/>
      <c r="N15" s="29"/>
      <c r="O15" s="29"/>
      <c r="P15" s="29"/>
      <c r="Q15" s="29"/>
    </row>
    <row r="16" spans="1:17" x14ac:dyDescent="0.2">
      <c r="M16" s="29"/>
      <c r="N16" s="29"/>
      <c r="O16" s="29"/>
      <c r="P16" s="29"/>
      <c r="Q16" s="29"/>
    </row>
    <row r="17" spans="14:17" x14ac:dyDescent="0.2">
      <c r="N17" s="38"/>
      <c r="O17" s="38"/>
      <c r="P17" s="29"/>
      <c r="Q17" s="29"/>
    </row>
    <row r="18" spans="14:17" x14ac:dyDescent="0.2">
      <c r="N18" s="38"/>
      <c r="O18" s="38"/>
      <c r="P18" s="29"/>
      <c r="Q18" s="29"/>
    </row>
    <row r="19" spans="14:17" x14ac:dyDescent="0.2">
      <c r="N19" s="38"/>
      <c r="O19" s="38"/>
      <c r="P19" s="29"/>
      <c r="Q19" s="29"/>
    </row>
    <row r="20" spans="14:17" x14ac:dyDescent="0.2">
      <c r="N20" s="38"/>
      <c r="O20" s="38"/>
      <c r="P20" s="29"/>
      <c r="Q20" s="29"/>
    </row>
    <row r="21" spans="14:17" x14ac:dyDescent="0.2">
      <c r="N21" s="38"/>
      <c r="O21" s="38"/>
      <c r="P21" s="29"/>
      <c r="Q21" s="29"/>
    </row>
    <row r="22" spans="14:17" x14ac:dyDescent="0.2">
      <c r="N22" s="38"/>
      <c r="O22" s="38"/>
      <c r="P22" s="29"/>
      <c r="Q22" s="29"/>
    </row>
    <row r="23" spans="14:17" x14ac:dyDescent="0.2">
      <c r="N23" s="38"/>
      <c r="O23" s="38"/>
      <c r="P23" s="29"/>
      <c r="Q23" s="29"/>
    </row>
    <row r="24" spans="14:17" x14ac:dyDescent="0.2">
      <c r="N24" s="38"/>
      <c r="O24" s="38"/>
      <c r="P24" s="29"/>
      <c r="Q24" s="29"/>
    </row>
    <row r="25" spans="14:17" x14ac:dyDescent="0.2">
      <c r="N25" s="38"/>
      <c r="O25" s="38"/>
      <c r="P25" s="29"/>
      <c r="Q25" s="29"/>
    </row>
    <row r="26" spans="14:17" x14ac:dyDescent="0.2">
      <c r="N26" s="38"/>
      <c r="O26" s="38"/>
      <c r="P26" s="29"/>
      <c r="Q26" s="29"/>
    </row>
    <row r="27" spans="14:17" x14ac:dyDescent="0.2">
      <c r="N27" s="38"/>
      <c r="O27" s="38"/>
      <c r="P27" s="29"/>
      <c r="Q27" s="29"/>
    </row>
    <row r="28" spans="14:17" x14ac:dyDescent="0.2">
      <c r="N28" s="38"/>
      <c r="O28" s="38"/>
      <c r="P28" s="29"/>
      <c r="Q28" s="29"/>
    </row>
    <row r="29" spans="14:17" x14ac:dyDescent="0.2">
      <c r="N29" s="38"/>
      <c r="O29" s="38"/>
      <c r="P29" s="29"/>
      <c r="Q29" s="29"/>
    </row>
    <row r="30" spans="14:17" x14ac:dyDescent="0.2">
      <c r="N30" s="38"/>
      <c r="O30" s="38"/>
      <c r="P30" s="29"/>
      <c r="Q30" s="29"/>
    </row>
    <row r="31" spans="14:17" ht="13.9" x14ac:dyDescent="0.25">
      <c r="N31" s="38"/>
      <c r="O31" s="38"/>
      <c r="P31" s="29"/>
      <c r="Q31" s="29"/>
    </row>
    <row r="32" spans="14:17" ht="13.9" x14ac:dyDescent="0.25">
      <c r="N32" s="38"/>
      <c r="O32" s="38"/>
      <c r="P32" s="29"/>
      <c r="Q32" s="29"/>
    </row>
    <row r="33" spans="9:17" x14ac:dyDescent="0.2">
      <c r="I33" s="29"/>
      <c r="J33" s="29"/>
      <c r="K33" s="29"/>
      <c r="L33" s="29"/>
      <c r="M33" s="38"/>
      <c r="N33" s="38"/>
      <c r="O33" s="38"/>
      <c r="P33" s="29"/>
      <c r="Q33" s="29"/>
    </row>
    <row r="34" spans="9:17" x14ac:dyDescent="0.2">
      <c r="I34" s="29"/>
      <c r="J34" s="29"/>
      <c r="K34" s="29"/>
      <c r="L34" s="29"/>
      <c r="M34" s="38"/>
      <c r="N34" s="38"/>
      <c r="O34" s="38"/>
      <c r="P34" s="29"/>
      <c r="Q34" s="29"/>
    </row>
    <row r="35" spans="9:17" x14ac:dyDescent="0.2">
      <c r="P35" s="29"/>
      <c r="Q35" s="29"/>
    </row>
  </sheetData>
  <conditionalFormatting sqref="I2:I1000000">
    <cfRule type="cellIs" dxfId="22" priority="15" operator="notEqual">
      <formula>3</formula>
    </cfRule>
  </conditionalFormatting>
  <conditionalFormatting sqref="J2:J1000000">
    <cfRule type="cellIs" dxfId="21" priority="16" operator="notEqual">
      <formula>4</formula>
    </cfRule>
  </conditionalFormatting>
  <conditionalFormatting sqref="L2:L1000000">
    <cfRule type="cellIs" dxfId="20" priority="26" operator="notEqual">
      <formula>"NG"</formula>
    </cfRule>
  </conditionalFormatting>
  <conditionalFormatting sqref="G2:G1000000">
    <cfRule type="cellIs" dxfId="19" priority="13" operator="notEqual">
      <formula>1</formula>
    </cfRule>
  </conditionalFormatting>
  <conditionalFormatting sqref="H2:H1000000">
    <cfRule type="cellIs" dxfId="18" priority="14" operator="notEqual">
      <formula>2</formula>
    </cfRule>
  </conditionalFormatting>
  <conditionalFormatting sqref="E2:E1000000">
    <cfRule type="expression" dxfId="17" priority="7">
      <formula>IF(E2 ="","",LEN(E2)&lt;&gt; 10)</formula>
    </cfRule>
  </conditionalFormatting>
  <conditionalFormatting sqref="F2:F1000000">
    <cfRule type="expression" dxfId="16" priority="10">
      <formula>AND(A2="2014/15",F2&gt;42094)</formula>
    </cfRule>
    <cfRule type="expression" dxfId="15" priority="12">
      <formula>AND(A2="2015/16",F2&gt;42460)</formula>
    </cfRule>
    <cfRule type="cellIs" dxfId="14" priority="9" operator="lessThanOrEqual">
      <formula>366</formula>
    </cfRule>
  </conditionalFormatting>
  <conditionalFormatting sqref="C2:C1000000">
    <cfRule type="expression" dxfId="13" priority="4">
      <formula>LEN(C2)&lt;6</formula>
    </cfRule>
    <cfRule type="expression" dxfId="12" priority="3">
      <formula>LEN(C2)&gt;8</formula>
    </cfRule>
  </conditionalFormatting>
  <conditionalFormatting sqref="D2:D1000000">
    <cfRule type="expression" dxfId="11" priority="6">
      <formula>IF(D2 ="","",LEN(D2)&lt;&gt; 10)</formula>
    </cfRule>
  </conditionalFormatting>
  <conditionalFormatting sqref="K2:K1000000">
    <cfRule type="cellIs" dxfId="10" priority="23" operator="notEqual">
      <formula>5</formula>
    </cfRule>
  </conditionalFormatting>
  <dataValidations count="10">
    <dataValidation errorStyle="information" allowBlank="1" showDropDown="1" showInputMessage="1" showErrorMessage="1" sqref="B2:B1048576"/>
    <dataValidation type="list" errorStyle="information" allowBlank="1" showDropDown="1" errorTitle="Genetic flag" error="Enter  'G'" promptTitle="Genetic flag" prompt="Enter  'G'" sqref="L1:M1048576">
      <formula1>"G"</formula1>
    </dataValidation>
    <dataValidation type="whole" errorStyle="information" operator="equal" allowBlank="1" errorTitle="Post natal test" error="Enter '5' for test" promptTitle="Post natal test" prompt="Enter '5' for test" sqref="J1:K1048576">
      <formula1>5</formula1>
    </dataValidation>
    <dataValidation type="whole" errorStyle="information" operator="equal" allowBlank="1" errorTitle="Pre natal test" error="Enter '4' for test" promptTitle="Pre natal test" prompt="Enter '4' for test" sqref="I1:I1048576">
      <formula1>4</formula1>
    </dataValidation>
    <dataValidation type="date" errorStyle="information" allowBlank="1" errorTitle="Date of Birth" error="Date format:_x000a_dd/mm/yyyy" promptTitle="Date of Birth" prompt="Date format:_x000a_dd/mm/yyyy" sqref="F1:H1048576">
      <formula1>1</formula1>
      <formula2>42369</formula2>
    </dataValidation>
    <dataValidation type="textLength" errorStyle="information" operator="lessThan" allowBlank="1" errorTitle="NHS Number" error="10 character format_x000a_No spaces" promptTitle="NHS number" prompt="10 character format" sqref="D1:E1048576">
      <formula1>11</formula1>
    </dataValidation>
    <dataValidation type="textLength" errorStyle="information" operator="lessThan" allowBlank="1" errorTitle="Postcode" error="8 character format_x000a_Include middle spaces for short postcodes_x000a_Example:_x000a_W1  1AA (2 spaces)_x000a_WF1 1AA (1 space)_x000a_WF10 1AA (1 space)" promptTitle="Postcode" prompt="8 character format_x000a_Include middle spaces for short postcodes_x000a_Example:_x000a_W1  1AA (2 spaces)_x000a_WF1 1AA (1 space)_x000a_WF10 1AA (1 space)" sqref="C8:C1048576 C1:C6">
      <formula1>9</formula1>
    </dataValidation>
    <dataValidation errorStyle="information" operator="lessThan" allowBlank="1" errorTitle="Year" error="Year format:_x000a_2012/13_x000a_2013/14_x000a_2014/15" promptTitle="Year" prompt="Year format:_x000a_2012/13_x000a_2013/14_x000a_2014/15" sqref="A2:A1048576"/>
    <dataValidation errorStyle="information" allowBlank="1" showDropDown="1" sqref="B1"/>
    <dataValidation errorStyle="information" operator="lessThan" allowBlank="1" errorTitle="Year" error="Year format:_x000a_2012/13_x000a_2013/14_x000a_2014/15" promptTitle="Year" prompt="Year format:_x000a_2014/15_x000a_2015/16" sqref="A1"/>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 id="{6E7F9DEF-00CC-41FE-86C8-300F027EC4D5}">
            <xm:f>(ISERROR(MATCH(B2,'Validation Report'!$AB$1:$AB$32,0)))</xm:f>
            <x14:dxf>
              <font>
                <color rgb="FFFF0000"/>
              </font>
            </x14:dxf>
          </x14:cfRule>
          <xm:sqref>B2:B1000000</xm:sqref>
        </x14:conditionalFormatting>
        <x14:conditionalFormatting xmlns:xm="http://schemas.microsoft.com/office/excel/2006/main">
          <x14:cfRule type="expression" priority="1" id="{123BAB07-9C68-49FB-B77F-E23167AEC2EB}">
            <xm:f>(ISERROR(MATCH(A2,'Validation Report'!$AA$1:$AA$2,0)))</xm:f>
            <x14:dxf>
              <font>
                <color rgb="FFFF0000"/>
              </font>
            </x14:dxf>
          </x14:cfRule>
          <xm:sqref>A2:A1000000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15"/>
  <sheetViews>
    <sheetView showGridLines="0" zoomScaleNormal="100" workbookViewId="0">
      <selection activeCell="D4" sqref="D4"/>
    </sheetView>
  </sheetViews>
  <sheetFormatPr defaultColWidth="8.75" defaultRowHeight="14.25" x14ac:dyDescent="0.2"/>
  <cols>
    <col min="1" max="1" width="107.25" style="9" customWidth="1"/>
    <col min="2" max="2" width="12.375" style="9" customWidth="1"/>
    <col min="3" max="3" width="17.25" style="9" customWidth="1"/>
    <col min="4" max="4" width="9.75" style="9" customWidth="1"/>
    <col min="5" max="16384" width="8.75" style="6"/>
  </cols>
  <sheetData>
    <row r="1" spans="1:4" ht="21.6" customHeight="1" x14ac:dyDescent="0.2">
      <c r="A1" s="63" t="s">
        <v>133</v>
      </c>
    </row>
    <row r="2" spans="1:4" ht="15" x14ac:dyDescent="0.2">
      <c r="B2" s="50"/>
      <c r="C2" s="51" t="s">
        <v>11</v>
      </c>
      <c r="D2" s="52"/>
    </row>
    <row r="3" spans="1:4" ht="60" x14ac:dyDescent="0.2">
      <c r="A3" s="10" t="s">
        <v>12</v>
      </c>
      <c r="B3" s="7" t="s">
        <v>49</v>
      </c>
      <c r="C3" s="7" t="s">
        <v>50</v>
      </c>
      <c r="D3" s="7" t="s">
        <v>10</v>
      </c>
    </row>
    <row r="4" spans="1:4" ht="15" x14ac:dyDescent="0.2">
      <c r="A4" s="32" t="s">
        <v>136</v>
      </c>
      <c r="B4" s="12"/>
      <c r="C4" s="12"/>
      <c r="D4" s="12">
        <f>SUM(B4:C4)</f>
        <v>0</v>
      </c>
    </row>
    <row r="5" spans="1:4" ht="29.25" x14ac:dyDescent="0.2">
      <c r="A5" s="15" t="s">
        <v>64</v>
      </c>
      <c r="B5" s="13"/>
      <c r="C5" s="13"/>
      <c r="D5" s="12">
        <f t="shared" ref="D5:D7" si="0">SUM(B5:C5)</f>
        <v>0</v>
      </c>
    </row>
    <row r="6" spans="1:4" ht="18" customHeight="1" x14ac:dyDescent="0.2">
      <c r="A6" s="33" t="s">
        <v>63</v>
      </c>
      <c r="B6" s="14"/>
      <c r="C6" s="14"/>
      <c r="D6" s="12">
        <f t="shared" si="0"/>
        <v>0</v>
      </c>
    </row>
    <row r="7" spans="1:4" ht="18" customHeight="1" x14ac:dyDescent="0.2">
      <c r="A7" s="34" t="s">
        <v>141</v>
      </c>
      <c r="B7" s="13"/>
      <c r="C7" s="13"/>
      <c r="D7" s="13">
        <f t="shared" si="0"/>
        <v>0</v>
      </c>
    </row>
    <row r="8" spans="1:4" x14ac:dyDescent="0.2">
      <c r="A8" s="8"/>
      <c r="B8" s="8"/>
      <c r="C8" s="8"/>
      <c r="D8" s="8"/>
    </row>
    <row r="9" spans="1:4" ht="15" x14ac:dyDescent="0.2">
      <c r="B9" s="50"/>
      <c r="C9" s="51" t="s">
        <v>79</v>
      </c>
      <c r="D9" s="52"/>
    </row>
    <row r="10" spans="1:4" ht="60" x14ac:dyDescent="0.2">
      <c r="A10" s="10" t="s">
        <v>81</v>
      </c>
      <c r="B10" s="7" t="s">
        <v>49</v>
      </c>
      <c r="C10" s="7" t="s">
        <v>50</v>
      </c>
      <c r="D10" s="7" t="s">
        <v>10</v>
      </c>
    </row>
    <row r="11" spans="1:4" ht="15" x14ac:dyDescent="0.2">
      <c r="A11" s="32" t="s">
        <v>136</v>
      </c>
      <c r="B11" s="12"/>
      <c r="C11" s="12"/>
      <c r="D11" s="12">
        <f>SUM(B11:C11)</f>
        <v>0</v>
      </c>
    </row>
    <row r="12" spans="1:4" ht="29.25" x14ac:dyDescent="0.2">
      <c r="A12" s="15" t="s">
        <v>64</v>
      </c>
      <c r="B12" s="13"/>
      <c r="C12" s="13"/>
      <c r="D12" s="12">
        <f t="shared" ref="D12:D14" si="1">SUM(B12:C12)</f>
        <v>0</v>
      </c>
    </row>
    <row r="13" spans="1:4" ht="17.45" customHeight="1" x14ac:dyDescent="0.2">
      <c r="A13" s="33" t="s">
        <v>63</v>
      </c>
      <c r="B13" s="14"/>
      <c r="C13" s="14"/>
      <c r="D13" s="12">
        <f t="shared" si="1"/>
        <v>0</v>
      </c>
    </row>
    <row r="14" spans="1:4" ht="17.45" customHeight="1" x14ac:dyDescent="0.2">
      <c r="A14" s="34" t="s">
        <v>141</v>
      </c>
      <c r="B14" s="13"/>
      <c r="C14" s="13"/>
      <c r="D14" s="13">
        <f t="shared" si="1"/>
        <v>0</v>
      </c>
    </row>
    <row r="15" spans="1:4" x14ac:dyDescent="0.2">
      <c r="A15" s="8"/>
      <c r="B15" s="8"/>
      <c r="C15" s="8"/>
      <c r="D15" s="8"/>
    </row>
  </sheetData>
  <dataValidations count="1">
    <dataValidation allowBlank="1" promptTitle="Whole numbers" prompt="Please enter whole numbers" sqref="B4:D7 B11:D14"/>
  </dataValidations>
  <pageMargins left="0.25" right="0.25" top="0.75" bottom="0.75" header="0.3" footer="0.3"/>
  <pageSetup paperSize="9" scale="8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AB40"/>
  <sheetViews>
    <sheetView workbookViewId="0">
      <selection activeCell="A2" sqref="A2"/>
    </sheetView>
  </sheetViews>
  <sheetFormatPr defaultColWidth="8.75" defaultRowHeight="14.25" x14ac:dyDescent="0.2"/>
  <cols>
    <col min="1" max="1" width="18.25" style="31" customWidth="1"/>
    <col min="2" max="3" width="11.375" style="31" customWidth="1"/>
    <col min="4" max="5" width="9.625" style="72" customWidth="1"/>
    <col min="6" max="6" width="18.5" style="31" customWidth="1"/>
    <col min="7" max="8" width="11.375" style="31" customWidth="1"/>
    <col min="9" max="23" width="8.75" style="31"/>
    <col min="24" max="24" width="9.625" style="31" customWidth="1"/>
    <col min="25" max="27" width="8.75" style="31"/>
    <col min="28" max="28" width="31.25" style="31" bestFit="1" customWidth="1"/>
    <col min="29" max="16384" width="8.75" style="31"/>
  </cols>
  <sheetData>
    <row r="1" spans="1:28" ht="21.6" customHeight="1" x14ac:dyDescent="0.25">
      <c r="A1" s="63" t="s">
        <v>134</v>
      </c>
      <c r="B1" s="54"/>
      <c r="C1" s="70"/>
      <c r="D1" s="71"/>
      <c r="E1" s="71"/>
      <c r="F1" s="70"/>
      <c r="AA1" s="31" t="s">
        <v>11</v>
      </c>
      <c r="AB1" s="31" t="s">
        <v>14</v>
      </c>
    </row>
    <row r="2" spans="1:28" ht="24" customHeight="1" x14ac:dyDescent="0.25">
      <c r="AA2" s="31" t="s">
        <v>79</v>
      </c>
      <c r="AB2" s="31" t="s">
        <v>15</v>
      </c>
    </row>
    <row r="3" spans="1:28" ht="22.15" customHeight="1" x14ac:dyDescent="0.25">
      <c r="B3" s="82" t="s">
        <v>11</v>
      </c>
      <c r="C3" s="82"/>
      <c r="G3" s="82" t="s">
        <v>79</v>
      </c>
      <c r="H3" s="82"/>
      <c r="AB3" s="31" t="s">
        <v>16</v>
      </c>
    </row>
    <row r="4" spans="1:28" s="35" customFormat="1" ht="27.6" x14ac:dyDescent="0.25">
      <c r="A4" s="41" t="s">
        <v>70</v>
      </c>
      <c r="B4" s="36" t="s">
        <v>71</v>
      </c>
      <c r="C4" s="36" t="s">
        <v>72</v>
      </c>
      <c r="D4" s="69"/>
      <c r="E4" s="69"/>
      <c r="F4" s="41" t="s">
        <v>70</v>
      </c>
      <c r="G4" s="36" t="s">
        <v>71</v>
      </c>
      <c r="H4" s="36" t="s">
        <v>72</v>
      </c>
      <c r="AA4" s="73"/>
      <c r="AB4" s="73" t="s">
        <v>17</v>
      </c>
    </row>
    <row r="5" spans="1:28" ht="13.9" x14ac:dyDescent="0.25">
      <c r="A5" s="31" t="s">
        <v>0</v>
      </c>
      <c r="B5" s="31">
        <f>SUM(COUNTIFS(Genetic!$A$2:$A$1000000,"2014/15"))</f>
        <v>0</v>
      </c>
      <c r="C5" s="74"/>
      <c r="F5" s="31" t="s">
        <v>0</v>
      </c>
      <c r="G5" s="31">
        <f>SUM(COUNTIFS(Genetic!$A$2:$A$1000000,"2015/16"))</f>
        <v>0</v>
      </c>
      <c r="H5" s="74"/>
      <c r="AB5" s="31" t="s">
        <v>18</v>
      </c>
    </row>
    <row r="6" spans="1:28" ht="13.9" x14ac:dyDescent="0.25">
      <c r="A6" s="31" t="s">
        <v>47</v>
      </c>
      <c r="B6" s="70">
        <f>SUM(COUNTIFS(Genetic!$A$2:$A$1000000,"2014/15",Genetic!$B$2:$B$1000000,{"Aberdeen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C6" s="77">
        <f>SUM(COUNTIFS(Genetic!$A$2:$A$1000000,"2014/15"))-
SUM(COUNTIFS(Genetic!$A$2:$A$1000000,"2014/15",Genetic!$B$2:$B$1000000,{"Aberdeen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F6" s="31" t="s">
        <v>47</v>
      </c>
      <c r="G6" s="70">
        <f>SUM(COUNTIFS(Genetic!$A$2:$A$1000000,"2015/16",Genetic!$B$2:$B$1000000,{"Aberdeen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H6" s="77">
        <f>SUM(COUNTIFS(Genetic!$A$2:$A$1000000,"2015/16"))-
SUM(COUNTIFS(Genetic!$A$2:$A$1000000,"2015/16",Genetic!$B$2:$B$1000000,{"Aberdeen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AB6" s="31" t="s">
        <v>19</v>
      </c>
    </row>
    <row r="7" spans="1:28" ht="13.9" x14ac:dyDescent="0.25">
      <c r="A7" s="31" t="s">
        <v>4</v>
      </c>
      <c r="B7" s="72">
        <f>SUMPRODUCT((Genetic!$A$2:$A$1000000="2014/15")*--(LEN(Genetic!$C$2:$C$1000000)&gt;5)*--(LEN(Genetic!$C$2:$C$1000000)&lt;=8))</f>
        <v>0</v>
      </c>
      <c r="C7" s="71">
        <f t="array" ref="C7">B5-B7-SUM(IF(ISBLANK(Genetic!$C$2:$C$1000000),IF(Genetic!$A$2:$A$1000000="2014/15",1,0)))</f>
        <v>0</v>
      </c>
      <c r="F7" s="31" t="s">
        <v>4</v>
      </c>
      <c r="G7" s="72">
        <f>SUMPRODUCT((Genetic!$A$2:$A$1000000="2015/16")*--(LEN(Genetic!$C$2:$C$1000000)&gt;5)*--(LEN(Genetic!$C$2:$C$1000000)&lt;=8))</f>
        <v>0</v>
      </c>
      <c r="H7" s="71">
        <f t="array" ref="H7">G5-G7-SUM(IF(ISBLANK(Genetic!$C$2:$C$1000000),IF(Genetic!$A$2:$A$1000000="2015/16",1,0)))</f>
        <v>0</v>
      </c>
      <c r="AB7" s="31" t="s">
        <v>20</v>
      </c>
    </row>
    <row r="8" spans="1:28" ht="13.9" x14ac:dyDescent="0.25">
      <c r="A8" s="70" t="s">
        <v>1</v>
      </c>
      <c r="B8" s="72">
        <f t="array" ref="B8">SUM(IF(LEN(Genetic!$D$2:$D$1000000)=10,IF(Genetic!$A$2:$A$1000000="2014/15",1,0)))</f>
        <v>0</v>
      </c>
      <c r="C8" s="72">
        <f t="array" ref="C8">SUM(IF(LEN(Genetic!$D$2:$D$1000000)&lt;&gt;10,IF(Genetic!$A$2:$A$1000000="2014/15",1,0)))-SUM(IF(ISBLANK(Genetic!$D$2:$D$1000000),IF(Genetic!$A$2:$A$1000000="2014/15",1,0)))</f>
        <v>0</v>
      </c>
      <c r="F8" s="31" t="s">
        <v>1</v>
      </c>
      <c r="G8" s="72">
        <f t="array" ref="G8">SUM(IF(LEN(Genetic!$D$2:$D$1000000)=10,IF(Genetic!$A$2:$A$1000000="2015/16",1,0)))</f>
        <v>0</v>
      </c>
      <c r="H8" s="72">
        <f t="array" ref="H8">SUM(IF(LEN(Genetic!$D$2:$D$1000000)&lt;&gt;10,IF(Genetic!$A$2:$A$1000000="2015/16",1,0)))-SUM(IF(ISBLANK(Genetic!$D$2:$D$1000000),IF(Genetic!$A$2:$A$1000000="2015/16",1,0)))</f>
        <v>0</v>
      </c>
      <c r="AB8" s="31" t="s">
        <v>21</v>
      </c>
    </row>
    <row r="9" spans="1:28" ht="13.9" x14ac:dyDescent="0.25">
      <c r="A9" s="70" t="s">
        <v>67</v>
      </c>
      <c r="B9" s="72">
        <f t="array" ref="B9">SUM(IF(LEN(Genetic!$E$2:$E$1000000)=10,IF(Genetic!$A$2:$A$1000000="2014/15",1,0)))</f>
        <v>0</v>
      </c>
      <c r="C9" s="72">
        <f t="array" ref="C9">SUM(IF(LEN(Genetic!$E$2:$E$1000000)&lt;&gt;10,IF(Genetic!$A$2:$A$1000000="2014/15",1,0)))-SUM(IF(ISBLANK(Genetic!$E$2:$E$1000000),IF(Genetic!$A$2:$A$1000000="2014/15",1,0)))</f>
        <v>0</v>
      </c>
      <c r="D9" s="70"/>
      <c r="E9" s="70"/>
      <c r="F9" s="31" t="s">
        <v>67</v>
      </c>
      <c r="G9" s="72">
        <f t="array" ref="G9">SUM(IF(LEN(Genetic!$E$2:$E$1000000)=10,IF(Genetic!$A$2:$A$1000000="2015/16",1,0)))</f>
        <v>0</v>
      </c>
      <c r="H9" s="72">
        <f t="array" ref="H9">SUM(IF(LEN(Genetic!$E$2:$E$1000000)&lt;&gt;10,IF(Genetic!$A$2:$A$1000000="2015/16",1,0)))-SUM(IF(ISBLANK(Genetic!$E$2:$E$1000000),IF(Genetic!$A$2:$A$1000000="2015/16",1,0)))</f>
        <v>0</v>
      </c>
      <c r="AB9" s="31" t="s">
        <v>22</v>
      </c>
    </row>
    <row r="10" spans="1:28" ht="13.9" x14ac:dyDescent="0.25">
      <c r="A10" s="31" t="s">
        <v>2</v>
      </c>
      <c r="B10" s="70">
        <f>SUM(COUNTIFS(Genetic!$A$2:$A$1000000,"2014/15",Genetic!$F$2:$F$1000000,"&lt;=42094",Genetic!$F$2:$F$1000000,"&gt;366"))</f>
        <v>0</v>
      </c>
      <c r="C10" s="77">
        <f>SUM(COUNTIFS(Genetic!$A$2:$A$1000000,"2014/15"))-
SUM(COUNTIFS(Genetic!$A$2:$A$1000000,"2014/15",Genetic!$F$2:$F$1000000,"&lt;=42094",Genetic!$F$2:$F$1000000,"&gt;366"))</f>
        <v>0</v>
      </c>
      <c r="F10" s="31" t="s">
        <v>2</v>
      </c>
      <c r="G10" s="70">
        <f>SUM(COUNTIFS(Genetic!$A$2:$A$1000000,"2015/16",Genetic!$F$2:$F$1000000,"&lt;=42460",Genetic!$F$2:$F$1000000,"&gt;366"))</f>
        <v>0</v>
      </c>
      <c r="H10" s="77">
        <f>SUM(COUNTIFS(Genetic!$A$2:$A$1000000,"2015/16"))-
SUM(COUNTIFS(Genetic!$A$2:$A$1000000,"2015/16",Genetic!$F$2:$F$1000000,"&lt;=42460",Genetic!$F$2:$F$1000000,"&gt;366"))</f>
        <v>0</v>
      </c>
      <c r="AB10" s="31" t="s">
        <v>23</v>
      </c>
    </row>
    <row r="11" spans="1:28" ht="13.9" x14ac:dyDescent="0.25">
      <c r="A11" s="31" t="s">
        <v>120</v>
      </c>
      <c r="B11" s="70">
        <f>SUM(COUNTIFS(Genetic!$A$2:$A$1000000,"2014/15",Genetic!$G$2:$G$1000000,"1"))</f>
        <v>0</v>
      </c>
      <c r="C11" s="70">
        <f>SUM(COUNTIFS(Genetic!$A$2:$A$1000000,"2014/15",Genetic!$G$2:$G$1000000,"&lt;&gt;"&amp;""))-
SUM(COUNTIFS(Genetic!$A$2:$A$1000000,"2014/15",Genetic!$G$2:$G$1000000,"1"))</f>
        <v>0</v>
      </c>
      <c r="F11" s="31" t="s">
        <v>120</v>
      </c>
      <c r="G11" s="70">
        <f>SUM(COUNTIFS(Genetic!$A$2:$A$1000000,"2015/16",Genetic!$G$2:$G$1000000,"1"))</f>
        <v>0</v>
      </c>
      <c r="H11" s="70">
        <f>SUM(COUNTIFS(Genetic!$A$2:$A$1000000,"2015/16",Genetic!$G$2:$G$1000000,"&lt;&gt;"&amp;""))-
SUM(COUNTIFS(Genetic!$A$2:$A$1000000,"2015/16",Genetic!$G$2:$G$1000000,"1"))</f>
        <v>0</v>
      </c>
      <c r="AB11" s="31" t="s">
        <v>24</v>
      </c>
    </row>
    <row r="12" spans="1:28" ht="13.9" x14ac:dyDescent="0.25">
      <c r="A12" s="31" t="s">
        <v>121</v>
      </c>
      <c r="B12" s="70">
        <f>SUM(COUNTIFS(Genetic!$A$2:$A$1000000,"2014/15",Genetic!$H$2:$H$1000000,"2"))</f>
        <v>0</v>
      </c>
      <c r="C12" s="70">
        <f>SUM(COUNTIFS(Genetic!$A$2:$A$1000000,"2014/15",Genetic!$H$2:$H$1000000,"&lt;&gt;"&amp;""))-
SUM(COUNTIFS(Genetic!$A$2:$A$1000000,"2014/15",Genetic!$H$2:$H$1000000,"2"))</f>
        <v>0</v>
      </c>
      <c r="F12" s="31" t="s">
        <v>121</v>
      </c>
      <c r="G12" s="70">
        <f>SUM(COUNTIFS(Genetic!$A$2:$A$1000000,"2015/16",Genetic!$H$2:$H$1000000,"2"))</f>
        <v>0</v>
      </c>
      <c r="H12" s="70">
        <f>SUM(COUNTIFS(Genetic!$A$2:$A$1000000,"2015/16",Genetic!$H$2:$H$1000000,"&lt;&gt;"&amp;""))-
SUM(COUNTIFS(Genetic!$A$2:$A$1000000,"2015/16",Genetic!$H$2:$H$1000000,"2"))</f>
        <v>0</v>
      </c>
      <c r="AB12" s="31" t="s">
        <v>25</v>
      </c>
    </row>
    <row r="13" spans="1:28" ht="13.9" x14ac:dyDescent="0.25">
      <c r="A13" s="31" t="s">
        <v>122</v>
      </c>
      <c r="B13" s="70">
        <f>SUM(COUNTIFS(Genetic!$A$2:$A$1000000,"2014/15",Genetic!$I$2:$I$1000000,"3"))</f>
        <v>0</v>
      </c>
      <c r="C13" s="70">
        <f>SUM(COUNTIFS(Genetic!$A$2:$A$1000000,"2014/15",Genetic!$I$2:$I$1000000,"&lt;&gt;"&amp;""))-
SUM(COUNTIFS(Genetic!$A$2:$A$1000000,"2014/15",Genetic!$I$2:$I$1000000,"3"))</f>
        <v>0</v>
      </c>
      <c r="F13" s="31" t="s">
        <v>122</v>
      </c>
      <c r="G13" s="70">
        <f>SUM(COUNTIFS(Genetic!$A$2:$A$1000000,"2015/16",Genetic!$I$2:$I$1000000,"3"))</f>
        <v>0</v>
      </c>
      <c r="H13" s="70">
        <f>SUM(COUNTIFS(Genetic!$A$2:$A$1000000,"2015/16",Genetic!$I$2:$I$1000000,"&lt;&gt;"&amp;""))-
SUM(COUNTIFS(Genetic!$A$2:$A$1000000,"2015/16",Genetic!$I$2:$I$1000000,"3"))</f>
        <v>0</v>
      </c>
      <c r="AB13" s="31" t="s">
        <v>26</v>
      </c>
    </row>
    <row r="14" spans="1:28" ht="13.9" x14ac:dyDescent="0.25">
      <c r="A14" s="31" t="s">
        <v>123</v>
      </c>
      <c r="B14" s="70">
        <f>SUM(COUNTIFS(Genetic!$A$2:$A$1000000,"2014/15",Genetic!$J$2:$J$1000000,"4"))</f>
        <v>0</v>
      </c>
      <c r="C14" s="70">
        <f>SUM(COUNTIFS(Genetic!$A$2:$A$1000000,"2014/15",Genetic!$J$2:$J$1000000,"&lt;&gt;"&amp;""))-
SUM(COUNTIFS(Genetic!$A$2:$A$1000000,"2014/15",Genetic!$J$2:$J$1000000,"4"))</f>
        <v>0</v>
      </c>
      <c r="F14" s="31" t="s">
        <v>123</v>
      </c>
      <c r="G14" s="70">
        <f>SUM(COUNTIFS(Genetic!$A$2:$A$1000000,"2015/16",Genetic!$J$2:$J$1000000,"4"))</f>
        <v>0</v>
      </c>
      <c r="H14" s="70">
        <f>SUM(COUNTIFS(Genetic!$A$2:$A$1000000,"2015/16",Genetic!$J$2:$J$1000000,"&lt;&gt;"&amp;""))-
SUM(COUNTIFS(Genetic!$A$2:$A$1000000,"2015/16",Genetic!$J$2:$J$1000000,"4"))</f>
        <v>0</v>
      </c>
      <c r="AB14" s="31" t="s">
        <v>27</v>
      </c>
    </row>
    <row r="15" spans="1:28" ht="13.9" x14ac:dyDescent="0.25">
      <c r="A15" s="31" t="s">
        <v>82</v>
      </c>
      <c r="B15" s="70">
        <f>SUM(COUNTIFS(Genetic!$A$2:$A$1000000,"2014/15",Genetic!$K$2:$K$1000000,"5"))</f>
        <v>0</v>
      </c>
      <c r="C15" s="77">
        <f>SUM(COUNTIFS(Genetic!$A$2:$A$1000000,"2014/15",Genetic!$K$2:$K$1000000,"&lt;&gt;"&amp;""))-
SUM(COUNTIFS(Genetic!$A$2:$A$1000000,"2014/15",Genetic!$K$2:$K$1000000,"5"))</f>
        <v>0</v>
      </c>
      <c r="F15" s="31" t="s">
        <v>82</v>
      </c>
      <c r="G15" s="70">
        <f>SUM(COUNTIFS(Genetic!$A$2:$A$1000000,"2015/16",Genetic!$K$2:$K$1000000,"5"))</f>
        <v>0</v>
      </c>
      <c r="H15" s="77">
        <f>SUM(COUNTIFS(Genetic!$A$2:$A$1000000,"2015/16",Genetic!$K$2:$K$1000000,"&lt;&gt;"&amp;""))-
SUM(COUNTIFS(Genetic!$A$2:$A$1000000,"2015/16",Genetic!$K$2:$K$1000000,"5"))</f>
        <v>0</v>
      </c>
      <c r="AB15" s="31" t="s">
        <v>28</v>
      </c>
    </row>
    <row r="16" spans="1:28" ht="13.9" x14ac:dyDescent="0.25">
      <c r="A16" s="31" t="s">
        <v>3</v>
      </c>
      <c r="B16" s="70">
        <f>SUM(COUNTIFS(Genetic!$A$2:$A$1000000,"2014/15",Genetic!$L$2:$L$1000000,"G"))</f>
        <v>0</v>
      </c>
      <c r="C16" s="70">
        <f>B5-B16</f>
        <v>0</v>
      </c>
      <c r="F16" s="31" t="s">
        <v>3</v>
      </c>
      <c r="G16" s="70">
        <f>SUM(COUNTIFS(Genetic!$A$2:$A$1000000,"2015/16",Genetic!$L$2:$L$1000000,"G"))</f>
        <v>0</v>
      </c>
      <c r="H16" s="70">
        <f>G5-G16</f>
        <v>0</v>
      </c>
      <c r="AB16" s="31" t="s">
        <v>29</v>
      </c>
    </row>
    <row r="17" spans="1:28" ht="15" x14ac:dyDescent="0.25">
      <c r="A17" s="75" t="s">
        <v>105</v>
      </c>
      <c r="B17" s="76">
        <f>Totals!$B$5+Totals!$B$6</f>
        <v>0</v>
      </c>
      <c r="F17" s="75" t="s">
        <v>105</v>
      </c>
      <c r="G17" s="76">
        <f>Totals!$B$12+Totals!$B$13</f>
        <v>0</v>
      </c>
      <c r="AB17" s="31" t="s">
        <v>30</v>
      </c>
    </row>
    <row r="18" spans="1:28" ht="13.9" x14ac:dyDescent="0.25">
      <c r="A18" s="81" t="str">
        <f>IF(B17=B5, "Summary Total Matches Valid entries in the Genetic Sheet", "Summary Total does NOT Match Valid entries in the Genetic Sheet")</f>
        <v>Summary Total Matches Valid entries in the Genetic Sheet</v>
      </c>
      <c r="F18" s="81" t="str">
        <f>IF(G17=G5, "Summary Total Matches Valid entries in the Genetic Sheet", "Summary Total does NOT Match Valid entries in the Genetic Sheet")</f>
        <v>Summary Total Matches Valid entries in the Genetic Sheet</v>
      </c>
      <c r="AB18" s="31" t="s">
        <v>31</v>
      </c>
    </row>
    <row r="19" spans="1:28" ht="13.9" x14ac:dyDescent="0.25">
      <c r="AB19" s="31" t="s">
        <v>32</v>
      </c>
    </row>
    <row r="20" spans="1:28" ht="13.9" x14ac:dyDescent="0.25">
      <c r="AB20" s="31" t="s">
        <v>33</v>
      </c>
    </row>
    <row r="21" spans="1:28" ht="13.9" x14ac:dyDescent="0.25">
      <c r="AB21" s="31" t="s">
        <v>34</v>
      </c>
    </row>
    <row r="22" spans="1:28" ht="22.15" customHeight="1" x14ac:dyDescent="0.25">
      <c r="B22" s="82" t="s">
        <v>11</v>
      </c>
      <c r="C22" s="82"/>
      <c r="G22" s="82" t="s">
        <v>79</v>
      </c>
      <c r="H22" s="82"/>
      <c r="AB22" s="73" t="s">
        <v>35</v>
      </c>
    </row>
    <row r="23" spans="1:28" s="35" customFormat="1" ht="27.6" x14ac:dyDescent="0.25">
      <c r="A23" s="41" t="s">
        <v>90</v>
      </c>
      <c r="B23" s="36" t="s">
        <v>71</v>
      </c>
      <c r="C23" s="36" t="s">
        <v>72</v>
      </c>
      <c r="D23" s="69"/>
      <c r="E23" s="69"/>
      <c r="F23" s="41" t="s">
        <v>90</v>
      </c>
      <c r="G23" s="36" t="s">
        <v>71</v>
      </c>
      <c r="H23" s="36" t="s">
        <v>72</v>
      </c>
      <c r="AA23" s="73"/>
      <c r="AB23" s="31" t="s">
        <v>45</v>
      </c>
    </row>
    <row r="24" spans="1:28" ht="13.9" x14ac:dyDescent="0.25">
      <c r="A24" s="31" t="s">
        <v>0</v>
      </c>
      <c r="B24" s="31">
        <f>SUM(COUNTIFS('Non-genetic'!$A$2:$A$1000000,"2014/15"))</f>
        <v>0</v>
      </c>
      <c r="C24" s="74"/>
      <c r="F24" s="31" t="s">
        <v>0</v>
      </c>
      <c r="G24" s="31">
        <f>SUM(COUNTIFS('Non-genetic'!$A$2:$A$1000000,"2015/16"))</f>
        <v>0</v>
      </c>
      <c r="H24" s="74"/>
      <c r="AB24" s="31" t="s">
        <v>36</v>
      </c>
    </row>
    <row r="25" spans="1:28" ht="13.9" x14ac:dyDescent="0.25">
      <c r="A25" s="31" t="s">
        <v>47</v>
      </c>
      <c r="B25" s="70">
        <f>SUM(COUNTIFS('Non-genetic'!$A$2:$A$1000000,"2014/15",'Non-genetic'!$B$2:$B$1000000,{"Aberdeen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C25" s="77">
        <f>SUM(COUNTIFS('Non-genetic'!$A$2:$A$1000000,"2014/15"))-
SUM(COUNTIFS('Non-genetic'!$A$2:$A$1000000,"2014/15",'Non-genetic'!$B$2:$B$1000000,{"Aberdeen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F25" s="31" t="s">
        <v>47</v>
      </c>
      <c r="G25" s="70">
        <f>SUM(COUNTIFS('Non-genetic'!$A$2:$A$1000000,"2015/16",'Non-genetic'!$B$2:$B$1000000,{"Aberdeen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H25" s="77">
        <f>SUM(COUNTIFS('Non-genetic'!$A$2:$A$1000000,"2015/16"))-
SUM(COUNTIFS('Non-genetic'!$A$2:$A$1000000,"2015/16",'Non-genetic'!$B$2:$B$1000000,{"Aberdeen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AB25" s="31" t="s">
        <v>37</v>
      </c>
    </row>
    <row r="26" spans="1:28" ht="13.9" x14ac:dyDescent="0.25">
      <c r="A26" s="31" t="s">
        <v>4</v>
      </c>
      <c r="B26" s="72">
        <f>SUMPRODUCT(('Non-genetic'!$A$2:$A$1000000="2014/15")*--(LEN('Non-genetic'!$C$2:$C$1000000)&gt;5)*--(LEN('Non-genetic'!$C$2:$C$1000000)&lt;=8))</f>
        <v>0</v>
      </c>
      <c r="C26" s="71">
        <f t="array" ref="C26">B24-B26-SUM(IF(ISBLANK('Non-genetic'!$C$2:$C$1000000),IF('Non-genetic'!$A$2:$A$1000000="2014/15",1,0)))</f>
        <v>0</v>
      </c>
      <c r="F26" s="31" t="s">
        <v>4</v>
      </c>
      <c r="G26" s="72">
        <f>SUMPRODUCT(('Non-genetic'!$A$2:$A$1000000="2015/16")*--(LEN('Non-genetic'!$C$2:$C$1000000)&gt;5)*--(LEN('Non-genetic'!$C$2:$C$1000000)&lt;=8))</f>
        <v>0</v>
      </c>
      <c r="H26" s="71">
        <f t="array" ref="H26">G24-G26-SUM(IF(ISBLANK('Non-genetic'!$C$2:$C$1000000),IF('Non-genetic'!$A$2:$A$1000000="2015/16",1,0)))</f>
        <v>0</v>
      </c>
      <c r="AB26" s="31" t="s">
        <v>38</v>
      </c>
    </row>
    <row r="27" spans="1:28" ht="13.9" x14ac:dyDescent="0.25">
      <c r="A27" s="70" t="s">
        <v>1</v>
      </c>
      <c r="B27" s="72">
        <f t="array" ref="B27">SUM(IF(LEN('Non-genetic'!$D$2:$D$1000000)=10,IF('Non-genetic'!$A$2:$A$1000000="2014/15",1,0)))</f>
        <v>0</v>
      </c>
      <c r="C27" s="72">
        <f t="array" ref="C27">SUM(IF(LEN('Non-genetic'!$D$2:$D$1000000)&lt;&gt;10,IF('Non-genetic'!$A$2:$A$1000000="2014/15",1,0)))-SUM(IF(ISBLANK('Non-genetic'!$D$2:$D$1000000),IF('Non-genetic'!$A$2:$A$1000000="2014/15",1,0)))</f>
        <v>0</v>
      </c>
      <c r="F27" s="31" t="s">
        <v>1</v>
      </c>
      <c r="G27" s="72">
        <f t="array" ref="G27">SUM(IF(LEN('Non-genetic'!$D$2:$D$1000000)=10,IF('Non-genetic'!$A$2:$A$1000000="2015/16",1,0)))</f>
        <v>0</v>
      </c>
      <c r="H27" s="72">
        <f t="array" ref="H27">SUM(IF(LEN('Non-genetic'!$D$2:$D$1000000)&lt;&gt;10,IF('Non-genetic'!$A$2:$A$1000000="2015/16",1,0)))-SUM(IF(ISBLANK('Non-genetic'!$D$2:$D$1000000),IF('Non-genetic'!$A$2:$A$1000000="2015/16",1,0)))</f>
        <v>0</v>
      </c>
      <c r="AB27" s="31" t="s">
        <v>39</v>
      </c>
    </row>
    <row r="28" spans="1:28" ht="13.9" x14ac:dyDescent="0.25">
      <c r="A28" s="70" t="s">
        <v>67</v>
      </c>
      <c r="B28" s="72">
        <f t="array" ref="B28">SUM(IF(LEN('Non-genetic'!$E$2:$E$1000000)=10,IF('Non-genetic'!$A$2:$A$1000000="2014/15",1,0)))</f>
        <v>0</v>
      </c>
      <c r="C28" s="72">
        <f t="array" ref="C28">SUM(IF(LEN('Non-genetic'!$E$2:$E$1000000)&lt;&gt;10,IF('Non-genetic'!$A$2:$A$1000000="2014/15",1,0)))-SUM(IF(ISBLANK('Non-genetic'!$E$2:$E$1000000),IF('Non-genetic'!$A$2:$A$1000000="2014/15",1,0)))</f>
        <v>0</v>
      </c>
      <c r="F28" s="31" t="s">
        <v>67</v>
      </c>
      <c r="G28" s="72">
        <f t="array" ref="G28">SUM(IF(LEN('Non-genetic'!$E$2:$E$1000000)=10,IF('Non-genetic'!$A$2:$A$1000000="2015/16",1,0)))</f>
        <v>0</v>
      </c>
      <c r="H28" s="72">
        <f t="array" ref="H28">SUM(IF(LEN('Non-genetic'!$E$2:$E$1000000)&lt;&gt;10,IF('Non-genetic'!$A$2:$A$1000000="2015/16",1,0)))-SUM(IF(ISBLANK('Non-genetic'!$E$2:$E$1000000),IF('Non-genetic'!$A$2:$A$1000000="2015/16",1,0)))</f>
        <v>0</v>
      </c>
      <c r="AB28" s="31" t="s">
        <v>40</v>
      </c>
    </row>
    <row r="29" spans="1:28" ht="13.9" x14ac:dyDescent="0.25">
      <c r="A29" s="31" t="s">
        <v>2</v>
      </c>
      <c r="B29" s="70">
        <f>SUM(COUNTIFS('Non-genetic'!$A$2:$A$1000000,"2014/15",'Non-genetic'!$F$2:$F$1000000,"&lt;=42094",'Non-genetic'!$F$2:$F$1000000,"&gt;366"))</f>
        <v>0</v>
      </c>
      <c r="C29" s="77">
        <f>SUM(COUNTIFS('Non-genetic'!$A$2:$A$1000000,"2014/15"))-
SUM(COUNTIFS('Non-genetic'!$A$2:$A$1000000,"2014/15",'Non-genetic'!$F$2:$F$1000000,"&lt;=42094",'Non-genetic'!$F$2:$F$1000000,"&gt;366"))</f>
        <v>0</v>
      </c>
      <c r="F29" s="31" t="s">
        <v>2</v>
      </c>
      <c r="G29" s="70">
        <f>SUM(COUNTIFS('Non-genetic'!$A$2:$A$1000000,"2015/16",'Non-genetic'!$F$2:$F$1000000,"&lt;=42460",'Non-genetic'!$F$2:$F$1000000,"&gt;366"))</f>
        <v>0</v>
      </c>
      <c r="H29" s="77">
        <f>SUM(COUNTIFS('Non-genetic'!$A$2:$A$1000000,"2015/16"))-
SUM(COUNTIFS('Non-genetic'!$A$2:$A$1000000,"2015/16",'Non-genetic'!$F$2:$F$1000000,"&lt;=42460",'Non-genetic'!$F$2:$F$1000000,"&gt;66"))</f>
        <v>0</v>
      </c>
      <c r="AB29" s="31" t="s">
        <v>41</v>
      </c>
    </row>
    <row r="30" spans="1:28" x14ac:dyDescent="0.2">
      <c r="A30" s="31" t="s">
        <v>120</v>
      </c>
      <c r="B30" s="70">
        <f>SUM(COUNTIFS('Non-genetic'!$A$2:$A$1000000,"2014/15",'Non-genetic'!$G$2:$G$1000000,"1"))</f>
        <v>0</v>
      </c>
      <c r="C30" s="70">
        <f>SUM(COUNTIFS('Non-genetic'!$A$2:$A$1000000,"2014/15",'Non-genetic'!$G$2:$G$1000000,"&lt;&gt;"&amp;""))-
SUM(COUNTIFS('Non-genetic'!$A$2:$A$1000000,"2014/15",'Non-genetic'!$G$2:$G$1000000,"1"))</f>
        <v>0</v>
      </c>
      <c r="F30" s="31" t="s">
        <v>120</v>
      </c>
      <c r="G30" s="70">
        <f>SUM(COUNTIFS('Non-genetic'!$A$2:$A$1000000,"2015/16",'Non-genetic'!$G$2:$G$1000000,"1"))</f>
        <v>0</v>
      </c>
      <c r="H30" s="70">
        <f>SUM(COUNTIFS('Non-genetic'!$A$2:$A$1000000,"2015/16",'Non-genetic'!$G$2:$G$1000000,"&lt;&gt;"&amp;""))-
SUM(COUNTIFS('Non-genetic'!$A$2:$A$1000000,"2015/16",'Non-genetic'!$G$2:$G$1000000,"1"))</f>
        <v>0</v>
      </c>
      <c r="AB30" s="31" t="s">
        <v>42</v>
      </c>
    </row>
    <row r="31" spans="1:28" x14ac:dyDescent="0.2">
      <c r="A31" s="31" t="s">
        <v>121</v>
      </c>
      <c r="B31" s="70">
        <f>SUM(COUNTIFS('Non-genetic'!$A$2:$A$1000000,"2014/15",'Non-genetic'!$H$2:$H$1000000,"2"))</f>
        <v>0</v>
      </c>
      <c r="C31" s="70">
        <f>SUM(COUNTIFS('Non-genetic'!$A$2:$A$1000000,"2014/15",'Non-genetic'!$H$2:$H$1000000,"&lt;&gt;"&amp;""))-
SUM(COUNTIFS('Non-genetic'!$A$2:$A$1000000,"2014/15",'Non-genetic'!$H$2:$H$1000000,"2"))</f>
        <v>0</v>
      </c>
      <c r="F31" s="31" t="s">
        <v>121</v>
      </c>
      <c r="G31" s="70">
        <f>SUM(COUNTIFS('Non-genetic'!$A$2:$A$1000000,"2015/16",'Non-genetic'!$H$2:$H$1000000,"2"))</f>
        <v>0</v>
      </c>
      <c r="H31" s="70">
        <f>SUM(COUNTIFS('Non-genetic'!$A$2:$A$1000000,"2015/16",'Non-genetic'!$H$2:$H$1000000,"&lt;&gt;"&amp;""))-
SUM(COUNTIFS('Non-genetic'!$A$2:$A$1000000,"2015/16",'Non-genetic'!$H$2:$H$1000000,"2"))</f>
        <v>0</v>
      </c>
      <c r="AB31" s="31" t="s">
        <v>43</v>
      </c>
    </row>
    <row r="32" spans="1:28" x14ac:dyDescent="0.2">
      <c r="A32" s="31" t="s">
        <v>122</v>
      </c>
      <c r="B32" s="70">
        <f>SUM(COUNTIFS('Non-genetic'!$A$2:$A$1000000,"2014/15",'Non-genetic'!$I$2:$I$1000000,"3"))</f>
        <v>0</v>
      </c>
      <c r="C32" s="70">
        <f>SUM(COUNTIFS('Non-genetic'!$A$2:$A$1000000,"2014/15",'Non-genetic'!$I$2:$I$1000000,"&lt;&gt;"&amp;""))-
SUM(COUNTIFS('Non-genetic'!$A$2:$A$1000000,"2014/15",'Non-genetic'!$I$2:$I$1000000,"3"))</f>
        <v>0</v>
      </c>
      <c r="F32" s="31" t="s">
        <v>122</v>
      </c>
      <c r="G32" s="70">
        <f>SUM(COUNTIFS('Non-genetic'!$A$2:$A$1000000,"2015/16",'Non-genetic'!$I$2:$I$1000000,"3"))</f>
        <v>0</v>
      </c>
      <c r="H32" s="70">
        <f>SUM(COUNTIFS('Non-genetic'!$A$2:$A$1000000,"2015/16",'Non-genetic'!$I$2:$I$1000000,"&lt;&gt;"&amp;""))-
SUM(COUNTIFS('Non-genetic'!$A$2:$A$1000000,"2015/16",'Non-genetic'!$I$2:$I$1000000,"3"))</f>
        <v>0</v>
      </c>
      <c r="AB32" s="31" t="s">
        <v>44</v>
      </c>
    </row>
    <row r="33" spans="1:8" x14ac:dyDescent="0.2">
      <c r="A33" s="31" t="s">
        <v>123</v>
      </c>
      <c r="B33" s="70">
        <f>SUM(COUNTIFS('Non-genetic'!$A$2:$A$1000000,"2014/15",'Non-genetic'!$J$2:$J$1000000,"4"))</f>
        <v>0</v>
      </c>
      <c r="C33" s="77">
        <f>SUM(COUNTIFS('Non-genetic'!$A$2:$A$1000000,"2014/15",'Non-genetic'!$J$2:$J$1000000,"&lt;&gt;"&amp;""))-
SUM(COUNTIFS('Non-genetic'!$A$2:$A$1000000,"2014/15",'Non-genetic'!$J$2:$J$1000000,"4"))</f>
        <v>0</v>
      </c>
      <c r="F33" s="31" t="s">
        <v>123</v>
      </c>
      <c r="G33" s="70">
        <f>SUM(COUNTIFS('Non-genetic'!$A$2:$A$1000000,"2015/16",'Non-genetic'!$J$2:$J$1000000,"4"))</f>
        <v>0</v>
      </c>
      <c r="H33" s="77">
        <f>SUM(COUNTIFS('Non-genetic'!$A$2:$A$1000000,"2015/16",'Non-genetic'!$J$2:$J$1000000,"&lt;&gt;"&amp;""))-
SUM(COUNTIFS('Non-genetic'!$A$2:$A$1000000,"2015/16",'Non-genetic'!$J$2:$J$1000000,"4"))</f>
        <v>0</v>
      </c>
    </row>
    <row r="34" spans="1:8" x14ac:dyDescent="0.2">
      <c r="A34" s="31" t="s">
        <v>82</v>
      </c>
      <c r="B34" s="70">
        <f>SUM(COUNTIFS('Non-genetic'!$A$2:$A$1000000,"2014/15",'Non-genetic'!$K$2:$K$1000000,"5"))</f>
        <v>0</v>
      </c>
      <c r="C34" s="80">
        <f>SUM(COUNTIFS('Non-genetic'!$A$2:$A$1000000,"2014/15",'Non-genetic'!$K$2:$K$1000000,"&lt;&gt;"&amp;""))-
SUM(COUNTIFS('Non-genetic'!$A$2:$A$1000000,"2014/15",'Non-genetic'!$K$2:$K$1000000,"5"))</f>
        <v>0</v>
      </c>
      <c r="F34" s="31" t="s">
        <v>82</v>
      </c>
      <c r="G34" s="70">
        <f>SUM(COUNTIFS('Non-genetic'!$A$2:$A$1000000,"2015/16",'Non-genetic'!$K$2:$K$1000000,"5"))</f>
        <v>0</v>
      </c>
      <c r="H34" s="80">
        <f>SUM(COUNTIFS('Non-genetic'!$A$2:$A$1000000,"2015/16",'Non-genetic'!$K$2:$K$1000000,"&lt;&gt;"&amp;""))-
SUM(COUNTIFS('Non-genetic'!$A$2:$A$1000000,"2015/16",'Non-genetic'!$K$2:$K$1000000,"5"))</f>
        <v>0</v>
      </c>
    </row>
    <row r="35" spans="1:8" x14ac:dyDescent="0.2">
      <c r="A35" s="31" t="s">
        <v>3</v>
      </c>
      <c r="B35" s="70">
        <f>SUM(COUNTIFS('Non-genetic'!$A$2:$A$1000000,"2014/15",'Non-genetic'!$L$2:$L$1000000,"NG"))</f>
        <v>0</v>
      </c>
      <c r="C35" s="70">
        <f>B24-B35</f>
        <v>0</v>
      </c>
      <c r="F35" s="31" t="s">
        <v>3</v>
      </c>
      <c r="G35" s="70">
        <f>SUM(COUNTIFS('Non-genetic'!$A$2:$A$1000000,"2015/16",'Non-genetic'!$L$2:$L$1000000,"NG"))</f>
        <v>0</v>
      </c>
      <c r="H35" s="70">
        <f>G24-G35</f>
        <v>0</v>
      </c>
    </row>
    <row r="36" spans="1:8" ht="15" x14ac:dyDescent="0.25">
      <c r="A36" s="75" t="s">
        <v>105</v>
      </c>
      <c r="B36" s="76">
        <f>Totals!$C$5+Totals!$C$6</f>
        <v>0</v>
      </c>
      <c r="F36" s="75" t="s">
        <v>105</v>
      </c>
      <c r="G36" s="76">
        <f>Totals!$C$12+Totals!$C$13</f>
        <v>0</v>
      </c>
    </row>
    <row r="37" spans="1:8" x14ac:dyDescent="0.2">
      <c r="A37" s="81" t="str">
        <f>IF(B36=B24, "Summary Total Matches Valid entries in the Non-genetic Sheet", "Summary Total does NOT Match Valid entries in the Non-genetic Sheet")</f>
        <v>Summary Total Matches Valid entries in the Non-genetic Sheet</v>
      </c>
      <c r="F37" s="81" t="str">
        <f>IF(G36=G24, "Summary Total Matches Valid entries in the Non-genetic Sheet", "Summary Total does NOT Match Valid entries in the Non-genetic Sheet")</f>
        <v>Summary Total Matches Valid entries in the Non-genetic Sheet</v>
      </c>
    </row>
    <row r="40" spans="1:8" x14ac:dyDescent="0.2">
      <c r="A40" s="31" t="s">
        <v>106</v>
      </c>
    </row>
  </sheetData>
  <mergeCells count="4">
    <mergeCell ref="B3:C3"/>
    <mergeCell ref="G3:H3"/>
    <mergeCell ref="B22:C22"/>
    <mergeCell ref="G22:H22"/>
  </mergeCells>
  <conditionalFormatting sqref="A18">
    <cfRule type="containsText" dxfId="7" priority="7" operator="containsText" text="Summary Total does NOT Match Valid entries in the Genetic Sheet">
      <formula>NOT(ISERROR(SEARCH("Summary Total does NOT Match Valid entries in the Genetic Sheet",A18)))</formula>
    </cfRule>
    <cfRule type="containsText" dxfId="6" priority="8" operator="containsText" text="Summary Total Matches Valid entries in the Genetic Sheet">
      <formula>NOT(ISERROR(SEARCH("Summary Total Matches Valid entries in the Genetic Sheet",A18)))</formula>
    </cfRule>
  </conditionalFormatting>
  <conditionalFormatting sqref="F18">
    <cfRule type="containsText" dxfId="5" priority="5" operator="containsText" text="Summary Total does NOT Match Valid entries in the Genetic Sheet">
      <formula>NOT(ISERROR(SEARCH("Summary Total does NOT Match Valid entries in the Genetic Sheet",F18)))</formula>
    </cfRule>
    <cfRule type="containsText" dxfId="4" priority="6" operator="containsText" text="Summary Total Matches Valid entries in the Genetic Sheet">
      <formula>NOT(ISERROR(SEARCH("Summary Total Matches Valid entries in the Genetic Sheet",F18)))</formula>
    </cfRule>
  </conditionalFormatting>
  <conditionalFormatting sqref="A37">
    <cfRule type="containsText" dxfId="3" priority="3" operator="containsText" text="Summary Total does NOT Match Valid entries in the Non-genetic Sheet">
      <formula>NOT(ISERROR(SEARCH("Summary Total does NOT Match Valid entries in the Non-genetic Sheet",A37)))</formula>
    </cfRule>
    <cfRule type="containsText" dxfId="2" priority="4" operator="containsText" text="Summary Total Matches Valid entries in the Non-genetic Sheet">
      <formula>NOT(ISERROR(SEARCH("Summary Total Matches Valid entries in the Non-genetic Sheet",A37)))</formula>
    </cfRule>
  </conditionalFormatting>
  <conditionalFormatting sqref="F37">
    <cfRule type="containsText" dxfId="1" priority="1" operator="containsText" text="Summary Total does NOT Match Valid entries in the Non-genetic Sheet">
      <formula>NOT(ISERROR(SEARCH("Summary Total does NOT Match Valid entries in the Non-genetic Sheet",F37)))</formula>
    </cfRule>
    <cfRule type="containsText" dxfId="0" priority="2" operator="containsText" text="Summary Total Matches Valid entries in the Non-genetic Sheet">
      <formula>NOT(ISERROR(SEARCH("Summary Total Matches Valid entries in the Non-genetic Sheet",F37)))</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3"/>
  <sheetViews>
    <sheetView showGridLines="0" showRowColHeaders="0" workbookViewId="0">
      <selection activeCell="A3" sqref="A3"/>
    </sheetView>
  </sheetViews>
  <sheetFormatPr defaultColWidth="0" defaultRowHeight="14.25" zeroHeight="1" x14ac:dyDescent="0.2"/>
  <cols>
    <col min="1" max="1" width="106.75" customWidth="1"/>
    <col min="2" max="16384" width="8.75" hidden="1"/>
  </cols>
  <sheetData>
    <row r="1" spans="1:1" ht="25.15" customHeight="1" x14ac:dyDescent="0.2">
      <c r="A1" s="64" t="s">
        <v>135</v>
      </c>
    </row>
    <row r="2" spans="1:1" ht="17.45" customHeight="1" x14ac:dyDescent="0.2">
      <c r="A2" s="79" t="s">
        <v>104</v>
      </c>
    </row>
    <row r="3" spans="1:1" ht="363.6" customHeight="1" x14ac:dyDescent="0.2">
      <c r="A3" s="7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D4C1E6776AB34ABFAC0B3F884B215A" ma:contentTypeVersion="18" ma:contentTypeDescription="Create a new document." ma:contentTypeScope="" ma:versionID="d12458f218c28a5bea2839d082a4811b">
  <xsd:schema xmlns:xsd="http://www.w3.org/2001/XMLSchema" xmlns:p="http://schemas.microsoft.com/office/2006/metadata/properties" xmlns:ns2="1d822254-74ea-45b3-b7cf-1210a2c3dd11" xmlns:ns3="c5eb9f71-12b2-4353-a15d-f74aa2340f0e" targetNamespace="http://schemas.microsoft.com/office/2006/metadata/properties" ma:root="true" ma:fieldsID="9f350db70af680872629f6483af6ed1c" ns2:_="" ns3:_="">
    <xsd:import namespace="1d822254-74ea-45b3-b7cf-1210a2c3dd11"/>
    <xsd:import namespace="c5eb9f71-12b2-4353-a15d-f74aa2340f0e"/>
    <xsd:element name="properties">
      <xsd:complexType>
        <xsd:sequence>
          <xsd:element name="documentManagement">
            <xsd:complexType>
              <xsd:all>
                <xsd:element ref="ns2:SCCI_x0020_number" minOccurs="0"/>
                <xsd:element ref="ns2:Release_x0020_number" minOccurs="0"/>
                <xsd:element ref="ns2:Development_x0020_Support_x0020_contact" minOccurs="0"/>
                <xsd:element ref="ns3:IC_x0020_Description" minOccurs="0"/>
              </xsd:all>
            </xsd:complexType>
          </xsd:element>
        </xsd:sequence>
      </xsd:complexType>
    </xsd:element>
  </xsd:schema>
  <xsd:schema xmlns:xsd="http://www.w3.org/2001/XMLSchema" xmlns:dms="http://schemas.microsoft.com/office/2006/documentManagement/types" targetNamespace="1d822254-74ea-45b3-b7cf-1210a2c3dd11" elementFormDefault="qualified">
    <xsd:import namespace="http://schemas.microsoft.com/office/2006/documentManagement/types"/>
    <xsd:element name="SCCI_x0020_number" ma:index="1" nillable="true" ma:displayName="SCCI number" ma:format="Dropdown" ma:internalName="SCCI_x0020_number">
      <xsd:simpleType>
        <xsd:restriction base="dms:Choice">
          <xsd:enumeration value="SCCI0005"/>
          <xsd:enumeration value="SCCI0011"/>
          <xsd:enumeration value="SCCI0021"/>
          <xsd:enumeration value="SCCI0028"/>
          <xsd:enumeration value="SCCI0034"/>
          <xsd:enumeration value="SCCI0052"/>
          <xsd:enumeration value="SCCI0066"/>
          <xsd:enumeration value="SCCI0070"/>
          <xsd:enumeration value="SCCI0073"/>
          <xsd:enumeration value="SCCI0075"/>
          <xsd:enumeration value="SCCI0076"/>
          <xsd:enumeration value="SCCI0084"/>
          <xsd:enumeration value="SCCI0085"/>
          <xsd:enumeration value="SCCI0086"/>
          <xsd:enumeration value="SCCI0089"/>
          <xsd:enumeration value="SCCI0090"/>
          <xsd:enumeration value="SCCI0090-2019"/>
          <xsd:enumeration value="SCCI0090-2020"/>
          <xsd:enumeration value="SCCI0090-2064"/>
          <xsd:enumeration value="SCCI0090-2120"/>
          <xsd:enumeration value="SCCI0092"/>
          <xsd:enumeration value="SCCI0092-2032"/>
          <xsd:enumeration value="SCCI0092-2091"/>
          <xsd:enumeration value="SCCI0095"/>
          <xsd:enumeration value="SCCI0099"/>
          <xsd:enumeration value="SCCI0103"/>
          <xsd:enumeration value="SCCI0107"/>
          <xsd:enumeration value="SCCI0108"/>
          <xsd:enumeration value="SCCI0108-2025"/>
          <xsd:enumeration value="SCCI0108-2029"/>
          <xsd:enumeration value="SCCI0110"/>
          <xsd:enumeration value="SCCI0111"/>
          <xsd:enumeration value="SCCI0112"/>
          <xsd:enumeration value="SCCI0127"/>
          <xsd:enumeration value="SCCI0128"/>
          <xsd:enumeration value="SCCI0129"/>
          <xsd:enumeration value="SCCI0133"/>
          <xsd:enumeration value="SCCI0134"/>
          <xsd:enumeration value="SCCI0139"/>
          <xsd:enumeration value="SCCI0143"/>
          <xsd:enumeration value="SCCI0144"/>
          <xsd:enumeration value="SCCI0146"/>
          <xsd:enumeration value="SCCI0147"/>
          <xsd:enumeration value="SCCI0148"/>
          <xsd:enumeration value="SCCI0149"/>
          <xsd:enumeration value="SCCI0153"/>
          <xsd:enumeration value="SCCI0154"/>
          <xsd:enumeration value="SCCI0155"/>
          <xsd:enumeration value="SCCI0155"/>
          <xsd:enumeration value="SCCI0158"/>
          <xsd:enumeration value="SCCI0160"/>
          <xsd:enumeration value="SCCI1067"/>
          <xsd:enumeration value="SCCI1069"/>
          <xsd:enumeration value="SCCI1072"/>
          <xsd:enumeration value="SCCI1077"/>
          <xsd:enumeration value="SCCI1078"/>
          <xsd:enumeration value="SCCI1080"/>
          <xsd:enumeration value="SCCI1500"/>
          <xsd:enumeration value="SCCI1501"/>
          <xsd:enumeration value="SCCI1502"/>
          <xsd:enumeration value="SCCI1503"/>
          <xsd:enumeration value="SCCI1504"/>
          <xsd:enumeration value="SCCI1505"/>
          <xsd:enumeration value="SCCI1506"/>
          <xsd:enumeration value="SCCI1507"/>
          <xsd:enumeration value="SCCI1508"/>
          <xsd:enumeration value="SCCI1509"/>
          <xsd:enumeration value="SCCI1510"/>
          <xsd:enumeration value="SCCI1511"/>
          <xsd:enumeration value="SCCI1512"/>
          <xsd:enumeration value="SCCI1513"/>
          <xsd:enumeration value="SCCI1516"/>
          <xsd:enumeration value="SCCI1518"/>
          <xsd:enumeration value="SCCI1520"/>
          <xsd:enumeration value="SCCI1521"/>
          <xsd:enumeration value="SCCI1523"/>
          <xsd:enumeration value="SCCI1533"/>
          <xsd:enumeration value="SCCI1535"/>
          <xsd:enumeration value="SCCI1538"/>
          <xsd:enumeration value="SCCI1546"/>
          <xsd:enumeration value="SCCI1552"/>
          <xsd:enumeration value="SCCI1553"/>
          <xsd:enumeration value="SCCI1554"/>
          <xsd:enumeration value="SCCI1555"/>
          <xsd:enumeration value="SCCI1556"/>
          <xsd:enumeration value="SCCI1557"/>
          <xsd:enumeration value="SCCI1558"/>
          <xsd:enumeration value="SCCI1561"/>
          <xsd:enumeration value="SCCI1567"/>
          <xsd:enumeration value="SCCI1568"/>
          <xsd:enumeration value="SCCI1570"/>
          <xsd:enumeration value="SCCI1572"/>
          <xsd:enumeration value="SCCI1573"/>
          <xsd:enumeration value="SCCI1574"/>
          <xsd:enumeration value="SCCI1576"/>
          <xsd:enumeration value="SCCI1577"/>
          <xsd:enumeration value="SCCI1580"/>
          <xsd:enumeration value="SCCI1582"/>
          <xsd:enumeration value="SCCI1586"/>
          <xsd:enumeration value="SCCI1588"/>
          <xsd:enumeration value="SCCI1590"/>
          <xsd:enumeration value="SCCI1591"/>
          <xsd:enumeration value="SCCI1593"/>
          <xsd:enumeration value="SCCI1594"/>
          <xsd:enumeration value="SCCI1595"/>
          <xsd:enumeration value="SCCI1596"/>
          <xsd:enumeration value="SCCI1597"/>
          <xsd:enumeration value="SCCI1605"/>
          <xsd:enumeration value="SCCI1606"/>
          <xsd:enumeration value="SCCI1607"/>
          <xsd:enumeration value="SCCI1609"/>
          <xsd:enumeration value="SCCI1610"/>
          <xsd:enumeration value="SCCI2000"/>
          <xsd:enumeration value="SCCI2001"/>
          <xsd:enumeration value="SCCI2002"/>
          <xsd:enumeration value="SCCI2003"/>
          <xsd:enumeration value="SCCI2004"/>
          <xsd:enumeration value="SCCI2005"/>
          <xsd:enumeration value="SCCI2006"/>
          <xsd:enumeration value="SCCI2007"/>
          <xsd:enumeration value="SCCI2008"/>
          <xsd:enumeration value="SCCI2009"/>
          <xsd:enumeration value="SCCI2010"/>
          <xsd:enumeration value="SCCI2011"/>
          <xsd:enumeration value="SCCI2012"/>
          <xsd:enumeration value="SCCI2013"/>
          <xsd:enumeration value="SCCI2014"/>
          <xsd:enumeration value="SCCI2015"/>
          <xsd:enumeration value="SCCI2016"/>
          <xsd:enumeration value="SCCI2017"/>
          <xsd:enumeration value="SCCI2018"/>
          <xsd:enumeration value="SCCI2019"/>
          <xsd:enumeration value="SCCI2020"/>
          <xsd:enumeration value="SCCI2021"/>
          <xsd:enumeration value="SCCI2022"/>
          <xsd:enumeration value="SCCI2023"/>
          <xsd:enumeration value="SCCI2024"/>
          <xsd:enumeration value="SCCI2025"/>
          <xsd:enumeration value="SCCI2026"/>
          <xsd:enumeration value="SCCI2027"/>
          <xsd:enumeration value="SCCI2028"/>
          <xsd:enumeration value="SCCI2029"/>
          <xsd:enumeration value="SCCI2030"/>
          <xsd:enumeration value="SCCI2031"/>
          <xsd:enumeration value="SCCI2032"/>
          <xsd:enumeration value="SCCI2033"/>
          <xsd:enumeration value="SCCI2034"/>
          <xsd:enumeration value="SCCI2035"/>
          <xsd:enumeration value="SCCI2036"/>
          <xsd:enumeration value="SCCI2037"/>
          <xsd:enumeration value="SCCI2038"/>
          <xsd:enumeration value="SCCI2039"/>
          <xsd:enumeration value="SCCI2040"/>
          <xsd:enumeration value="SCCI2041"/>
          <xsd:enumeration value="SCCI2042"/>
          <xsd:enumeration value="SCCI2043"/>
          <xsd:enumeration value="SCCI2044"/>
          <xsd:enumeration value="SCCI2045"/>
          <xsd:enumeration value="SCCI2046"/>
          <xsd:enumeration value="SCCI2047"/>
          <xsd:enumeration value="SCCI2048"/>
          <xsd:enumeration value="SCCI2049"/>
          <xsd:enumeration value="SCCI2050"/>
          <xsd:enumeration value="SCCI2051"/>
          <xsd:enumeration value="SCCI2052"/>
          <xsd:enumeration value="SCCI2053"/>
          <xsd:enumeration value="SCCI2054"/>
          <xsd:enumeration value="SCCI2055"/>
          <xsd:enumeration value="SCCI2056"/>
          <xsd:enumeration value="SCCI2057"/>
          <xsd:enumeration value="SCCI2058"/>
          <xsd:enumeration value="SCCI2059"/>
          <xsd:enumeration value="SCCI2060"/>
          <xsd:enumeration value="SCCI2061"/>
          <xsd:enumeration value="SCCI2062"/>
          <xsd:enumeration value="SCCI2063"/>
          <xsd:enumeration value="SCCI2064"/>
          <xsd:enumeration value="SCCI2065"/>
          <xsd:enumeration value="SCCI2066"/>
          <xsd:enumeration value="SCCI2067"/>
          <xsd:enumeration value="SCCI2068"/>
          <xsd:enumeration value="SCCI2069"/>
          <xsd:enumeration value="SCCI2070"/>
          <xsd:enumeration value="SCCI2071"/>
          <xsd:enumeration value="SCCI2072"/>
          <xsd:enumeration value="SCCI2073"/>
          <xsd:enumeration value="SCCI2074"/>
          <xsd:enumeration value="SCCI2075"/>
          <xsd:enumeration value="SCCI2076"/>
          <xsd:enumeration value="SCCI2077"/>
          <xsd:enumeration value="SCCI2078"/>
          <xsd:enumeration value="SCCI2079"/>
          <xsd:enumeration value="SCCI2080"/>
          <xsd:enumeration value="SCCI2081"/>
          <xsd:enumeration value="SCCI2082"/>
          <xsd:enumeration value="SCCI2083"/>
          <xsd:enumeration value="SCCI2084"/>
          <xsd:enumeration value="SCCI2085"/>
          <xsd:enumeration value="SCCI2086"/>
          <xsd:enumeration value="SCCI2087"/>
          <xsd:enumeration value="SCCI2088"/>
          <xsd:enumeration value="SCCI2089"/>
          <xsd:enumeration value="SCCI2090-2058"/>
          <xsd:enumeration value="SCCI2091"/>
          <xsd:enumeration value="SCCI2092"/>
          <xsd:enumeration value="SCCI2093"/>
          <xsd:enumeration value="SCCI2094"/>
          <xsd:enumeration value="SCCI2095"/>
          <xsd:enumeration value="SCCI2096"/>
          <xsd:enumeration value="SCCI2097"/>
          <xsd:enumeration value="SCCI2098"/>
          <xsd:enumeration value="SCCI2099"/>
          <xsd:enumeration value="SCCI2100"/>
          <xsd:enumeration value="SCCI2101"/>
          <xsd:enumeration value="SCCI2102"/>
          <xsd:enumeration value="SCCI2103"/>
          <xsd:enumeration value="SCCI2104"/>
          <xsd:enumeration value="SCCI2105"/>
          <xsd:enumeration value="SCCI2106"/>
          <xsd:enumeration value="SCCI2107"/>
          <xsd:enumeration value="SCCI2108"/>
          <xsd:enumeration value="SCCI2109"/>
          <xsd:enumeration value="SCCI2110"/>
          <xsd:enumeration value="SCCI2111"/>
          <xsd:enumeration value="SCCI2112"/>
          <xsd:enumeration value="SCCI2113"/>
          <xsd:enumeration value="SCCI2114"/>
          <xsd:enumeration value="SCCI2115"/>
          <xsd:enumeration value="SCCI2116"/>
          <xsd:enumeration value="SCCI2117"/>
          <xsd:enumeration value="SCCI2118"/>
          <xsd:enumeration value="SCCI2119"/>
          <xsd:enumeration value="SCCI2120"/>
          <xsd:enumeration value="SCCI2121"/>
          <xsd:enumeration value="SCCI2122"/>
          <xsd:enumeration value="SCCI2123"/>
          <xsd:enumeration value="SCCI2124"/>
          <xsd:enumeration value="SCCI2125"/>
          <xsd:enumeration value="SCCI2126"/>
          <xsd:enumeration value="SCCI2127"/>
          <xsd:enumeration value="SCCI2128"/>
          <xsd:enumeration value="SCCI2129"/>
          <xsd:enumeration value="SCCI2130"/>
          <xsd:enumeration value="SCCI2131"/>
          <xsd:enumeration value="SCCI2132"/>
          <xsd:enumeration value="SCCI2133"/>
          <xsd:enumeration value="SCCI2134"/>
          <xsd:enumeration value="SCCI2135"/>
          <xsd:enumeration value="SCCI2136"/>
          <xsd:enumeration value="SCCI2137"/>
          <xsd:enumeration value="SCCI2138"/>
          <xsd:enumeration value="SCCI2139"/>
          <xsd:enumeration value="SCCI2140"/>
          <xsd:enumeration value="SCCI2141"/>
          <xsd:enumeration value="SCCI2142"/>
          <xsd:enumeration value="SCCI2143"/>
          <xsd:enumeration value="SCCI2144"/>
          <xsd:enumeration value="SCCI2145"/>
          <xsd:enumeration value="SCCI2146"/>
          <xsd:enumeration value="SCCI2147"/>
          <xsd:enumeration value="SCCI2148"/>
          <xsd:enumeration value="SCCI2149"/>
          <xsd:enumeration value="SCCI2150"/>
          <xsd:enumeration value="SCCI2151"/>
          <xsd:enumeration value="SCCI2152"/>
          <xsd:enumeration value="SCCI2153"/>
          <xsd:enumeration value="SCCI2154"/>
          <xsd:enumeration value="SCCI2155"/>
          <xsd:enumeration value="SCCI2156"/>
          <xsd:enumeration value="SCCI2157"/>
          <xsd:enumeration value="SCCI2158"/>
          <xsd:enumeration value="SCCI2159"/>
          <xsd:enumeration value="SCCI2160"/>
          <xsd:enumeration value="SCCI2161"/>
          <xsd:enumeration value="SCCI2162"/>
          <xsd:enumeration value="SCCI2163"/>
          <xsd:enumeration value="SCCI2164"/>
          <xsd:enumeration value="SCCI2165"/>
          <xsd:enumeration value="SCCI2166"/>
          <xsd:enumeration value="SCCI2167"/>
          <xsd:enumeration value="SCCI2168"/>
          <xsd:enumeration value="SCCI2169"/>
          <xsd:enumeration value="SCCI2170"/>
          <xsd:enumeration value="SCCI2171"/>
          <xsd:enumeration value="SCCI2172"/>
          <xsd:enumeration value="SCCI2173"/>
          <xsd:enumeration value="SCCI2174"/>
          <xsd:enumeration value="SCCI2175"/>
          <xsd:enumeration value="SCCI2176"/>
          <xsd:enumeration value="SCCI2177"/>
          <xsd:enumeration value="SCCI2178"/>
          <xsd:enumeration value="SCCI2179"/>
          <xsd:enumeration value="SCCI2180"/>
          <xsd:enumeration value="SCCI2181"/>
          <xsd:enumeration value="SCCI2182"/>
          <xsd:enumeration value="SCCI2183"/>
          <xsd:enumeration value="SCCI2184"/>
          <xsd:enumeration value="SCCI2185"/>
          <xsd:enumeration value="SCCI2186"/>
          <xsd:enumeration value="SCCI2187"/>
          <xsd:enumeration value="SCCI2188"/>
          <xsd:enumeration value="SCCI2189"/>
          <xsd:enumeration value="SCCI2190"/>
          <xsd:enumeration value="SCCI2191"/>
          <xsd:enumeration value="SCCI2192"/>
          <xsd:enumeration value="SCCI2193"/>
          <xsd:enumeration value="SCCI2194"/>
          <xsd:enumeration value="SCCI2195"/>
          <xsd:enumeration value="SCCI2196"/>
          <xsd:enumeration value="SCCI2197"/>
          <xsd:enumeration value="SCCI2198"/>
          <xsd:enumeration value="SCCI2199"/>
          <xsd:enumeration value="SCCI2200"/>
          <xsd:enumeration value="SCCI2201"/>
          <xsd:enumeration value="SCCI2202"/>
          <xsd:enumeration value="SCCI2203"/>
          <xsd:enumeration value="SCCI2204"/>
          <xsd:enumeration value="SCCI2205"/>
          <xsd:enumeration value="SCCI2206"/>
          <xsd:enumeration value="SCCI2207"/>
          <xsd:enumeration value="SCCI2208"/>
          <xsd:enumeration value="SCCI2209"/>
          <xsd:enumeration value="SCCI2210"/>
          <xsd:enumeration value="SCCI2211"/>
          <xsd:enumeration value="SCCI2212"/>
          <xsd:enumeration value="SCCI2213"/>
          <xsd:enumeration value="SCCI2214"/>
          <xsd:enumeration value="SCCI2215"/>
          <xsd:enumeration value="SCCI2216"/>
          <xsd:enumeration value="SCCI2217"/>
          <xsd:enumeration value="SCCI2218"/>
          <xsd:enumeration value="SCCI2219"/>
          <xsd:enumeration value="SCCI2220"/>
          <xsd:enumeration value="SCCI2221"/>
          <xsd:enumeration value="SCCI2222"/>
          <xsd:enumeration value="SCCI2223"/>
          <xsd:enumeration value="SCCI2224"/>
          <xsd:enumeration value="SCCI2225"/>
          <xsd:enumeration value="SCCI2226"/>
          <xsd:enumeration value="SCCI2227"/>
          <xsd:enumeration value="SCCI2228"/>
          <xsd:enumeration value="SCCI2229"/>
          <xsd:enumeration value="SCCI2230"/>
          <xsd:enumeration value="SCCI2231"/>
          <xsd:enumeration value="SCCI2232"/>
          <xsd:enumeration value="SCCI2233"/>
          <xsd:enumeration value="SCCI2234"/>
          <xsd:enumeration value="SCCI2235"/>
          <xsd:enumeration value="SCCI2236"/>
          <xsd:enumeration value="SCCI2237"/>
          <xsd:enumeration value="SCCI2238"/>
          <xsd:enumeration value="SCCI2239"/>
          <xsd:enumeration value="SCCI2240"/>
          <xsd:enumeration value="SCCI2241"/>
          <xsd:enumeration value="SCCI2242"/>
          <xsd:enumeration value="SCCI2243"/>
          <xsd:enumeration value="SCCI2244"/>
          <xsd:enumeration value="SCCI2245"/>
          <xsd:enumeration value="SCCI2246"/>
          <xsd:enumeration value="SCCI2247"/>
          <xsd:enumeration value="SCCI2248"/>
          <xsd:enumeration value="SCCI2249"/>
          <xsd:enumeration value="SCCI2250"/>
          <xsd:enumeration value="SCCI2251"/>
          <xsd:enumeration value="SCCI2252"/>
          <xsd:enumeration value="SCCI2253"/>
          <xsd:enumeration value="SCCI2254"/>
          <xsd:enumeration value="SCCI2255"/>
          <xsd:enumeration value="SCCI2256"/>
          <xsd:enumeration value="SCCI2257"/>
          <xsd:enumeration value="SCCI2258"/>
          <xsd:enumeration value="SCCI2259"/>
          <xsd:enumeration value="SCCI2260"/>
          <xsd:enumeration value="SCCI2261"/>
          <xsd:enumeration value="SCCI2262"/>
          <xsd:enumeration value="SCCI2263"/>
          <xsd:enumeration value="SCCI2264"/>
          <xsd:enumeration value="SCCI2265"/>
          <xsd:enumeration value="SCCI2266"/>
          <xsd:enumeration value="SCCI2267"/>
          <xsd:enumeration value="SCCI2268"/>
          <xsd:enumeration value="SCCI2269"/>
          <xsd:enumeration value="SCCI2270"/>
          <xsd:enumeration value="SCCI2271"/>
          <xsd:enumeration value="SCCI2272"/>
          <xsd:enumeration value="SCCI2273"/>
          <xsd:enumeration value="SCCI2274"/>
          <xsd:enumeration value="SCCI2275"/>
          <xsd:enumeration value="SCCI2276"/>
          <xsd:enumeration value="SCCI2277"/>
          <xsd:enumeration value="SCCI2278"/>
          <xsd:enumeration value="SCCI2279"/>
          <xsd:enumeration value="SCCI2280"/>
          <xsd:enumeration value="SCCI2281"/>
          <xsd:enumeration value="SCCI2282"/>
          <xsd:enumeration value="SCCI2283"/>
          <xsd:enumeration value="SCCI2284"/>
          <xsd:enumeration value="SCCI2285"/>
          <xsd:enumeration value="SCCI2286"/>
          <xsd:enumeration value="SCCI2287"/>
          <xsd:enumeration value="SCCI2288"/>
          <xsd:enumeration value="SCCI2289"/>
          <xsd:enumeration value="SCCI2290"/>
          <xsd:enumeration value="SCCI2291"/>
          <xsd:enumeration value="SCCI2292"/>
          <xsd:enumeration value="SCCI2293"/>
          <xsd:enumeration value="SCCI2294"/>
          <xsd:enumeration value="SCCI2295"/>
          <xsd:enumeration value="SCCI2296"/>
          <xsd:enumeration value="SCCI2297"/>
          <xsd:enumeration value="SCCI2298"/>
          <xsd:enumeration value="SCCI2299"/>
          <xsd:enumeration value="SCCI2300"/>
          <xsd:enumeration value="SCCI2301"/>
          <xsd:enumeration value="SCCI2302"/>
          <xsd:enumeration value="SCCI2303"/>
          <xsd:enumeration value="SCCI2304"/>
          <xsd:enumeration value="SCCI2305"/>
          <xsd:enumeration value="SCCI2306"/>
          <xsd:enumeration value="SCCI2307"/>
          <xsd:enumeration value="SCCI2308"/>
          <xsd:enumeration value="SCCI2309"/>
          <xsd:enumeration value="SCCI2310"/>
          <xsd:enumeration value="SCCI2311"/>
          <xsd:enumeration value="SCCI2312"/>
          <xsd:enumeration value="SCCI2313"/>
          <xsd:enumeration value="SCCI2314"/>
          <xsd:enumeration value="SCCI2315"/>
          <xsd:enumeration value="SCCI2316"/>
          <xsd:enumeration value="SCCI2317"/>
          <xsd:enumeration value="SCCI2318"/>
          <xsd:enumeration value="SCCI2319"/>
          <xsd:enumeration value="SCCI2320"/>
          <xsd:enumeration value="SCCI2321"/>
          <xsd:enumeration value="SCCI2322"/>
          <xsd:enumeration value="SCCI2323"/>
          <xsd:enumeration value="SCCI2324"/>
          <xsd:enumeration value="SCCI2325"/>
          <xsd:enumeration value="SCCI2326"/>
          <xsd:enumeration value="SCCI2327"/>
          <xsd:enumeration value="SCCI2328"/>
          <xsd:enumeration value="SCCI2329"/>
          <xsd:enumeration value="SCCI2330"/>
          <xsd:enumeration value="SCCI2331"/>
          <xsd:enumeration value="SCCI2332"/>
          <xsd:enumeration value="SCCI2333"/>
          <xsd:enumeration value="SCCI2334"/>
          <xsd:enumeration value="SCCI2335"/>
          <xsd:enumeration value="SCCI2336"/>
          <xsd:enumeration value="SCCI2337"/>
          <xsd:enumeration value="SCCI2338"/>
          <xsd:enumeration value="SCCI2339"/>
          <xsd:enumeration value="SCCI2340"/>
          <xsd:enumeration value="SCCI2341"/>
          <xsd:enumeration value="SCCI2342"/>
          <xsd:enumeration value="SCCI2343"/>
          <xsd:enumeration value="SCCI2344"/>
          <xsd:enumeration value="SCCI2345"/>
          <xsd:enumeration value="SCCI2346"/>
          <xsd:enumeration value="SCCI2347"/>
          <xsd:enumeration value="SCCI2348"/>
          <xsd:enumeration value="SCCI2349"/>
          <xsd:enumeration value="SCCI2350"/>
          <xsd:enumeration value="SCCI2351"/>
          <xsd:enumeration value="SCCI2352"/>
          <xsd:enumeration value="SCCI2353"/>
          <xsd:enumeration value="SCCI2354"/>
          <xsd:enumeration value="SCCI2355"/>
          <xsd:enumeration value="SCCI2356"/>
          <xsd:enumeration value="SCCI2357"/>
          <xsd:enumeration value="SCCI2358"/>
          <xsd:enumeration value="SCCI2359"/>
          <xsd:enumeration value="SCCI2360"/>
          <xsd:enumeration value="SCCI2361"/>
          <xsd:enumeration value="SCCI2362"/>
          <xsd:enumeration value="SCCI2363"/>
          <xsd:enumeration value="SCCI2364"/>
          <xsd:enumeration value="SCCI2365"/>
          <xsd:enumeration value="SCCI2366"/>
          <xsd:enumeration value="SCCI2367"/>
          <xsd:enumeration value="SCCI2368"/>
          <xsd:enumeration value="SCCI2369"/>
          <xsd:enumeration value="SCCI2370"/>
          <xsd:enumeration value="SCCI2371"/>
          <xsd:enumeration value="SCCI2372"/>
          <xsd:enumeration value="SCCI2373"/>
          <xsd:enumeration value="SCCI2374"/>
          <xsd:enumeration value="SCCI2375"/>
          <xsd:enumeration value="SCCI2376"/>
          <xsd:enumeration value="SCCI2377"/>
          <xsd:enumeration value="SCCI2378"/>
          <xsd:enumeration value="SCCI2379"/>
          <xsd:enumeration value="SCCI2380"/>
          <xsd:enumeration value="SCCI2381"/>
          <xsd:enumeration value="SCCI2382"/>
          <xsd:enumeration value="SCCI2383"/>
          <xsd:enumeration value="SCCI2384"/>
          <xsd:enumeration value="SCCI2385"/>
          <xsd:enumeration value="SCCI2386"/>
          <xsd:enumeration value="SCCI2387"/>
          <xsd:enumeration value="SCCI2388"/>
          <xsd:enumeration value="SCCI2389"/>
          <xsd:enumeration value="SCCI2390"/>
          <xsd:enumeration value="SCCI2391"/>
          <xsd:enumeration value="SCCI2392"/>
          <xsd:enumeration value="SCCI2393"/>
          <xsd:enumeration value="SCCI2394"/>
          <xsd:enumeration value="SCCI2395"/>
          <xsd:enumeration value="SCCI2396"/>
          <xsd:enumeration value="SCCI2397"/>
          <xsd:enumeration value="SCCI2398"/>
          <xsd:enumeration value="SCCI2399"/>
          <xsd:enumeration value="SCCI2400"/>
          <xsd:enumeration value="SCCI2401"/>
          <xsd:enumeration value="SCCI2402"/>
          <xsd:enumeration value="SCCI2403"/>
          <xsd:enumeration value="SCCI2404"/>
          <xsd:enumeration value="SCCI2405"/>
          <xsd:enumeration value="SCCI2406"/>
          <xsd:enumeration value="SCCI2407"/>
          <xsd:enumeration value="SCCI2408"/>
          <xsd:enumeration value="SCCI2409"/>
          <xsd:enumeration value="SCCI2410"/>
          <xsd:enumeration value="SCCI2411"/>
          <xsd:enumeration value="SCCI2412"/>
          <xsd:enumeration value="SCCI2413"/>
          <xsd:enumeration value="SCCI2414"/>
          <xsd:enumeration value="SCCI2415"/>
          <xsd:enumeration value="SCCI2416"/>
          <xsd:enumeration value="SCCI2417"/>
          <xsd:enumeration value="SCCI2418"/>
          <xsd:enumeration value="SCCI2419"/>
          <xsd:enumeration value="SCCI2420"/>
          <xsd:enumeration value="SCCI2421"/>
          <xsd:enumeration value="SCCI2422"/>
          <xsd:enumeration value="SCCI2423"/>
          <xsd:enumeration value="SCCI2424"/>
          <xsd:enumeration value="SCCI2425"/>
          <xsd:enumeration value="SCCI2426"/>
          <xsd:enumeration value="SCCI2427"/>
          <xsd:enumeration value="SCCI2428"/>
          <xsd:enumeration value="SCCI2429"/>
          <xsd:enumeration value="SCCI2430"/>
          <xsd:enumeration value="SCCI2431"/>
          <xsd:enumeration value="SCCI2432"/>
          <xsd:enumeration value="SCCI2433"/>
          <xsd:enumeration value="SCCI2434"/>
          <xsd:enumeration value="SCCI2435"/>
          <xsd:enumeration value="SCCI2436"/>
          <xsd:enumeration value="SCCI2437"/>
          <xsd:enumeration value="SCCI2438"/>
          <xsd:enumeration value="SCCI2439"/>
          <xsd:enumeration value="SCCI2440"/>
          <xsd:enumeration value="SCCI2441"/>
          <xsd:enumeration value="SCCI2442"/>
          <xsd:enumeration value="SCCI2443"/>
          <xsd:enumeration value="SCCI2444"/>
          <xsd:enumeration value="SCCI2445"/>
          <xsd:enumeration value="SCCI2446"/>
          <xsd:enumeration value="SCCI2447"/>
          <xsd:enumeration value="SCCI2448"/>
          <xsd:enumeration value="SCCI2449"/>
          <xsd:enumeration value="SCCI2450"/>
          <xsd:enumeration value="SCCI2451"/>
          <xsd:enumeration value="SCCI2452"/>
          <xsd:enumeration value="SCCI2453"/>
          <xsd:enumeration value="SCCI2454"/>
          <xsd:enumeration value="SCCI2455"/>
          <xsd:enumeration value="SCCI2456"/>
          <xsd:enumeration value="SCCI2457"/>
          <xsd:enumeration value="SCCI2458"/>
          <xsd:enumeration value="SCCI2459"/>
          <xsd:enumeration value="SCCI2460"/>
          <xsd:enumeration value="SCCI2461"/>
          <xsd:enumeration value="SCCI2462"/>
          <xsd:enumeration value="SCCI2463"/>
          <xsd:enumeration value="SCCI2464"/>
          <xsd:enumeration value="SCCI2465"/>
          <xsd:enumeration value="SCCI2466"/>
          <xsd:enumeration value="SCCI2467"/>
          <xsd:enumeration value="SCCI2468"/>
          <xsd:enumeration value="SCCI2469"/>
          <xsd:enumeration value="SCCI2470"/>
          <xsd:enumeration value="SCCI2471"/>
          <xsd:enumeration value="SCCI2472"/>
          <xsd:enumeration value="SCCI2473"/>
          <xsd:enumeration value="SCCI2474"/>
          <xsd:enumeration value="SCCI2475"/>
          <xsd:enumeration value="SCCI2476"/>
          <xsd:enumeration value="SCCI2477"/>
          <xsd:enumeration value="SCCI2478"/>
          <xsd:enumeration value="SCCI2479"/>
          <xsd:enumeration value="SCCI2480"/>
          <xsd:enumeration value="SCCI2481"/>
          <xsd:enumeration value="SCCI2482"/>
          <xsd:enumeration value="SCCI2483"/>
          <xsd:enumeration value="SCCI2484"/>
          <xsd:enumeration value="SCCI2485"/>
          <xsd:enumeration value="SCCI2486"/>
          <xsd:enumeration value="SCCI2487"/>
          <xsd:enumeration value="SCCI2488"/>
          <xsd:enumeration value="SCCI2489"/>
          <xsd:enumeration value="SCCI2490"/>
          <xsd:enumeration value="SCCI2491"/>
          <xsd:enumeration value="SCCI2492"/>
          <xsd:enumeration value="SCCI2493"/>
          <xsd:enumeration value="SCCI2494"/>
          <xsd:enumeration value="SCCI2495"/>
          <xsd:enumeration value="SCCI2496"/>
          <xsd:enumeration value="SCCI2497"/>
          <xsd:enumeration value="SCCI2498"/>
          <xsd:enumeration value="SCCI2499"/>
        </xsd:restriction>
      </xsd:simpleType>
    </xsd:element>
    <xsd:element name="Release_x0020_number" ma:index="2" nillable="true" ma:displayName="Release number" ma:format="Dropdown" ma:internalName="Release_x0020_number">
      <xsd:simpleType>
        <xsd:restriction base="dms:Choice">
          <xsd:enumeration value="Amd 1/2014"/>
          <xsd:enumeration value="Amd 1/2015"/>
          <xsd:enumeration value="Amd 1/2016"/>
          <xsd:enumeration value="Amd 10/2014"/>
          <xsd:enumeration value="Amd 10/2015"/>
          <xsd:enumeration value="Amd 100/2015"/>
          <xsd:enumeration value="Amd 101/2015"/>
          <xsd:enumeration value="Amd 102/2015"/>
          <xsd:enumeration value="Amd 103/2015"/>
          <xsd:enumeration value="Amd 104/2015"/>
          <xsd:enumeration value="Amd 105/2015"/>
          <xsd:enumeration value="Amd 106/2015"/>
          <xsd:enumeration value="Amd 107/2015"/>
          <xsd:enumeration value="Amd 108/2015"/>
          <xsd:enumeration value="Amd 109/2015"/>
          <xsd:enumeration value="Amd 11/2012"/>
          <xsd:enumeration value="Amd 11/2014"/>
          <xsd:enumeration value="Amd 11/2015"/>
          <xsd:enumeration value="Amd 110/2015"/>
          <xsd:enumeration value="Amd 111/2015"/>
          <xsd:enumeration value="Amd 112/2015"/>
          <xsd:enumeration value="Amd 113/2015"/>
          <xsd:enumeration value="Amd 114/2015"/>
          <xsd:enumeration value="Amd 115/2015"/>
          <xsd:enumeration value="Amd 116/2015"/>
          <xsd:enumeration value="Amd 117/2015"/>
          <xsd:enumeration value="Amd 118/2015"/>
          <xsd:enumeration value="Amd 119/2015"/>
          <xsd:enumeration value="Amd 12/2013"/>
          <xsd:enumeration value="Amd 12/2014"/>
          <xsd:enumeration value="Amd 12/2015"/>
          <xsd:enumeration value="Amd 120/2015"/>
          <xsd:enumeration value="Amd 121/2015"/>
          <xsd:enumeration value="Amd 122/2015"/>
          <xsd:enumeration value="Amd 123/2015"/>
          <xsd:enumeration value="Amd 124/2015"/>
          <xsd:enumeration value="Amd 125/2015"/>
          <xsd:enumeration value="Amd 126/2015"/>
          <xsd:enumeration value="Amd 127/2015"/>
          <xsd:enumeration value="Amd 128/2015"/>
          <xsd:enumeration value="Amd 129/2015"/>
          <xsd:enumeration value="Amd 13/2014"/>
          <xsd:enumeration value="Amd 13/2015"/>
          <xsd:enumeration value="Amd 130/2015"/>
          <xsd:enumeration value="Amd 131/2015"/>
          <xsd:enumeration value="Amd 132/2015"/>
          <xsd:enumeration value="Amd 133/2015"/>
          <xsd:enumeration value="Amd 134/2015"/>
          <xsd:enumeration value="Amd 14/2013"/>
          <xsd:enumeration value="Amd 14/2014"/>
          <xsd:enumeration value="Amd 15/2013"/>
          <xsd:enumeration value="Amd 15/2014"/>
          <xsd:enumeration value="Amd 15/2015"/>
          <xsd:enumeration value="Amd 156/2010"/>
          <xsd:enumeration value="Amd 159/2010"/>
          <xsd:enumeration value="Amd 16/2014"/>
          <xsd:enumeration value="Amd 16/2015"/>
          <xsd:enumeration value="Amd 161/2010"/>
          <xsd:enumeration value="Amd 17/2014"/>
          <xsd:enumeration value="Amd 17/2015"/>
          <xsd:enumeration value="Amd 171/2010"/>
          <xsd:enumeration value="Amd 18/2014"/>
          <xsd:enumeration value="Amd 18/2015"/>
          <xsd:enumeration value="Amd 19/2014"/>
          <xsd:enumeration value="Amd 19/2015"/>
          <xsd:enumeration value="Amd 2/2015"/>
          <xsd:enumeration value="Amd 20/2010"/>
          <xsd:enumeration value="Amd 20/2014"/>
          <xsd:enumeration value="Amd 20/2015"/>
          <xsd:enumeration value="Amd 21/2014"/>
          <xsd:enumeration value="Amd 21/2015"/>
          <xsd:enumeration value="Amd 22/2014"/>
          <xsd:enumeration value="Amd 22/2015"/>
          <xsd:enumeration value="Amd 23/2014"/>
          <xsd:enumeration value="Amd 23/2015"/>
          <xsd:enumeration value="Amd 24/2014"/>
          <xsd:enumeration value="Amd 24/2015"/>
          <xsd:enumeration value="Amd 25/2014"/>
          <xsd:enumeration value="Amd 25/2015"/>
          <xsd:enumeration value="Amd 26/2006"/>
          <xsd:enumeration value="Amd 26/2015"/>
          <xsd:enumeration value="Amd 27/2013"/>
          <xsd:enumeration value="Amd 27/2015"/>
          <xsd:enumeration value="Amd 28/2015"/>
          <xsd:enumeration value="Amd 29/2013"/>
          <xsd:enumeration value="Amd 29/2015"/>
          <xsd:enumeration value="Amd 3/2012"/>
          <xsd:enumeration value="Amd 3/2014"/>
          <xsd:enumeration value="Amd 3/2015"/>
          <xsd:enumeration value="Amd 30/2012"/>
          <xsd:enumeration value="Amd 30/2013"/>
          <xsd:enumeration value="Amd 30/2015"/>
          <xsd:enumeration value="Amd 31/2012"/>
          <xsd:enumeration value="Amd 31/2015"/>
          <xsd:enumeration value="Amd 32/2015"/>
          <xsd:enumeration value="Amd 33/2015"/>
          <xsd:enumeration value="Amd 34/2008"/>
          <xsd:enumeration value="Amd 34/2015"/>
          <xsd:enumeration value="Amd 35/2008"/>
          <xsd:enumeration value="Amd 35/2012"/>
          <xsd:enumeration value="Amd 35/2015"/>
          <xsd:enumeration value="Amd 36/2015"/>
          <xsd:enumeration value="Amd 37/2015"/>
          <xsd:enumeration value="Amd 38/2015"/>
          <xsd:enumeration value="Amd 39/2015"/>
          <xsd:enumeration value="Amd 4/2015"/>
          <xsd:enumeration value="Amd 40/2015"/>
          <xsd:enumeration value="Amd 41/2015"/>
          <xsd:enumeration value="Amd 42/2015"/>
          <xsd:enumeration value="Amd 43/2015"/>
          <xsd:enumeration value="Amd 44/2015"/>
          <xsd:enumeration value="Amd 45/2012"/>
          <xsd:enumeration value="Amd 45/2015"/>
          <xsd:enumeration value="Amd 46/2015"/>
          <xsd:enumeration value="Amd 47/2015"/>
          <xsd:enumeration value="Amd 48/2010"/>
          <xsd:enumeration value="Amd 48/2015"/>
          <xsd:enumeration value="Amd 49/2015"/>
          <xsd:enumeration value="Amd 5/2014"/>
          <xsd:enumeration value="Amd 5/2015"/>
          <xsd:enumeration value="Amd 50/2015"/>
          <xsd:enumeration value="Amd 51/2015"/>
          <xsd:enumeration value="Amd 52/2015"/>
          <xsd:enumeration value="Amd 53/2015"/>
          <xsd:enumeration value="Amd 54/2015"/>
          <xsd:enumeration value="Amd 55/2015"/>
          <xsd:enumeration value="Amd 56/2015"/>
          <xsd:enumeration value="Amd 57/2015"/>
          <xsd:enumeration value="Amd 58/2015"/>
          <xsd:enumeration value="Amd 59/2015"/>
          <xsd:enumeration value="Amd 6/2014"/>
          <xsd:enumeration value="Amd 6/2015"/>
          <xsd:enumeration value="Amd 60/2015"/>
          <xsd:enumeration value="Amd 61/2015"/>
          <xsd:enumeration value="Amd 62/2015"/>
          <xsd:enumeration value="Amd 63/2015"/>
          <xsd:enumeration value="Amd 64/2015"/>
          <xsd:enumeration value="Amd 65/2015"/>
          <xsd:enumeration value="Amd 66/2015"/>
          <xsd:enumeration value="Amd 67/2015"/>
          <xsd:enumeration value="Amd 68/2015"/>
          <xsd:enumeration value="Amd 69/2015"/>
          <xsd:enumeration value="Amd 7/2014"/>
          <xsd:enumeration value="Amd 7/2015"/>
          <xsd:enumeration value="Amd 70/2015"/>
          <xsd:enumeration value="Amd 71/2015"/>
          <xsd:enumeration value="Amd 72/2015"/>
          <xsd:enumeration value="Amd 73/2015"/>
          <xsd:enumeration value="Amd 74/2015"/>
          <xsd:enumeration value="Amd 75/2015"/>
          <xsd:enumeration value="Amd 76/2015"/>
          <xsd:enumeration value="Amd 77/2015"/>
          <xsd:enumeration value="Amd 78/2015"/>
          <xsd:enumeration value="Amd 79/2015"/>
          <xsd:enumeration value="Amd 8/2013"/>
          <xsd:enumeration value="Amd 8/2014"/>
          <xsd:enumeration value="Amd 8/2015"/>
          <xsd:enumeration value="Amd 80/2015"/>
          <xsd:enumeration value="Amd 81/2015"/>
          <xsd:enumeration value="Amd 82/2015"/>
          <xsd:enumeration value="Amd 83/2015"/>
          <xsd:enumeration value="Amd 84/2015"/>
          <xsd:enumeration value="Amd 85/2015"/>
          <xsd:enumeration value="Amd 86/2015"/>
          <xsd:enumeration value="Amd 87/2015"/>
          <xsd:enumeration value="Amd 88/2015"/>
          <xsd:enumeration value="Amd 89/2015"/>
          <xsd:enumeration value="Amd 9/2014"/>
          <xsd:enumeration value="Amd 9/2015"/>
          <xsd:enumeration value="Amd 90/2015"/>
          <xsd:enumeration value="Amd 91/2015"/>
          <xsd:enumeration value="Amd 92/2015"/>
          <xsd:enumeration value="Amd 93/2015"/>
          <xsd:enumeration value="Amd 94/2015"/>
          <xsd:enumeration value="Amd 95/2015"/>
          <xsd:enumeration value="Amd 96/2015"/>
          <xsd:enumeration value="Amd 97/2015"/>
          <xsd:enumeration value="Amd 98/2015"/>
          <xsd:enumeration value="Amd 99/2015"/>
          <xsd:enumeration value="DSCN 14/2008"/>
          <xsd:enumeration value="DSCN 16/2008"/>
          <xsd:enumeration value="DSCN 19/2010"/>
          <xsd:enumeration value="DSCN 24/2003"/>
          <xsd:enumeration value="DSCN 24/2008"/>
          <xsd:enumeration value="DSCN 26/2008"/>
        </xsd:restriction>
      </xsd:simpleType>
    </xsd:element>
    <xsd:element name="Development_x0020_Support_x0020_contact" ma:index="3" nillable="true" ma:displayName="Development Support contact" ma:list="UserInfo" ma:internalName="Development_x0020_Support_x0020_contact"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c5eb9f71-12b2-4353-a15d-f74aa2340f0e" elementFormDefault="qualified">
    <xsd:import namespace="http://schemas.microsoft.com/office/2006/documentManagement/types"/>
    <xsd:element name="IC_x0020_Description" ma:index="4" nillable="true" ma:displayName="IC Description" ma:hidden="true" ma:internalName="IC_x0020_Description"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C_x0020_Description xmlns="c5eb9f71-12b2-4353-a15d-f74aa2340f0e" xsi:nil="true"/>
    <SCCI_x0020_number xmlns="1d822254-74ea-45b3-b7cf-1210a2c3dd11" xsi:nil="true"/>
    <Development_x0020_Support_x0020_contact xmlns="1d822254-74ea-45b3-b7cf-1210a2c3dd11">
      <UserInfo>
        <DisplayName/>
        <AccountId xsi:nil="true"/>
        <AccountType/>
      </UserInfo>
    </Development_x0020_Support_x0020_contact>
    <Release_x0020_number xmlns="1d822254-74ea-45b3-b7cf-1210a2c3dd11" xsi:nil="true"/>
  </documentManagement>
</p:properties>
</file>

<file path=customXml/itemProps1.xml><?xml version="1.0" encoding="utf-8"?>
<ds:datastoreItem xmlns:ds="http://schemas.openxmlformats.org/officeDocument/2006/customXml" ds:itemID="{DB585408-D3EE-4F38-BD86-7CB8ADD250B8}"/>
</file>

<file path=customXml/itemProps2.xml><?xml version="1.0" encoding="utf-8"?>
<ds:datastoreItem xmlns:ds="http://schemas.openxmlformats.org/officeDocument/2006/customXml" ds:itemID="{3BEAE886-2CBF-4252-AD3B-0D19115AC3C2}"/>
</file>

<file path=customXml/itemProps3.xml><?xml version="1.0" encoding="utf-8"?>
<ds:datastoreItem xmlns:ds="http://schemas.openxmlformats.org/officeDocument/2006/customXml" ds:itemID="{AD8BBBA3-99AE-438C-82EC-DDEC130FA40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Genetic</vt:lpstr>
      <vt:lpstr>Non-genetic</vt:lpstr>
      <vt:lpstr>Totals</vt:lpstr>
      <vt:lpstr>Validation Report</vt:lpstr>
      <vt:lpstr>Comments</vt:lpstr>
    </vt:vector>
  </TitlesOfParts>
  <Company>Health &amp; Social Care Information Centre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Cytogenetic Testing Data Collection</dc:title>
  <dc:creator>Ben Johnson</dc:creator>
  <dc:description>2014/15, 2015/16</dc:description>
  <cp:lastModifiedBy>Alison Roe</cp:lastModifiedBy>
  <cp:lastPrinted>2016-04-12T09:54:31Z</cp:lastPrinted>
  <dcterms:created xsi:type="dcterms:W3CDTF">2016-04-04T11:53:15Z</dcterms:created>
  <dcterms:modified xsi:type="dcterms:W3CDTF">2016-05-04T10:49:39Z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0x01010003D4C1E6776AB34ABFAC0B3F884B215A</vt:lpwstr>
  </property>
</Properties>
</file>