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35" windowWidth="22050" windowHeight="9210"/>
  </bookViews>
  <sheets>
    <sheet name="Instructions" sheetId="1" r:id="rId1"/>
    <sheet name="Genetic" sheetId="2" r:id="rId2"/>
    <sheet name="Non-genetic" sheetId="4" r:id="rId3"/>
    <sheet name="Totals" sheetId="3" r:id="rId4"/>
    <sheet name="Validation Report" sheetId="6" r:id="rId5"/>
    <sheet name="Comments" sheetId="5" r:id="rId6"/>
  </sheets>
  <definedNames>
    <definedName name="Lab">#REF!</definedName>
  </definedNames>
  <calcPr calcId="145621"/>
</workbook>
</file>

<file path=xl/calcChain.xml><?xml version="1.0" encoding="utf-8"?>
<calcChain xmlns="http://schemas.openxmlformats.org/spreadsheetml/2006/main">
  <c r="G33" i="6" l="1"/>
  <c r="B33" i="6"/>
  <c r="H24" i="6" l="1"/>
  <c r="G24" i="6"/>
  <c r="C24" i="6"/>
  <c r="B24" i="6"/>
  <c r="H6" i="6"/>
  <c r="G6" i="6"/>
  <c r="C6" i="6"/>
  <c r="B6" i="6"/>
  <c r="H28" i="6" l="1"/>
  <c r="G28" i="6"/>
  <c r="C28" i="6"/>
  <c r="B28" i="6"/>
  <c r="H10" i="6"/>
  <c r="G10" i="6"/>
  <c r="C10" i="6"/>
  <c r="B10" i="6"/>
  <c r="G34" i="6" l="1"/>
  <c r="B34" i="6"/>
  <c r="G16" i="6"/>
  <c r="B16" i="6"/>
  <c r="G25" i="6" l="1"/>
  <c r="B25" i="6"/>
  <c r="G7" i="6"/>
  <c r="B7" i="6"/>
  <c r="H27" i="6" l="1" a="1"/>
  <c r="H27" i="6" s="1"/>
  <c r="G27" i="6" a="1"/>
  <c r="G27" i="6" s="1"/>
  <c r="H26" i="6" a="1"/>
  <c r="H26" i="6" s="1"/>
  <c r="G26" i="6" a="1"/>
  <c r="G26" i="6" s="1"/>
  <c r="C27" i="6" a="1"/>
  <c r="C27" i="6" s="1"/>
  <c r="B27" i="6" a="1"/>
  <c r="B27" i="6" s="1"/>
  <c r="C26" i="6" a="1"/>
  <c r="C26" i="6" s="1"/>
  <c r="B26" i="6" a="1"/>
  <c r="B26" i="6" s="1"/>
  <c r="H9" i="6" a="1"/>
  <c r="H9" i="6" s="1"/>
  <c r="G9" i="6" a="1"/>
  <c r="G9" i="6" s="1"/>
  <c r="H8" i="6" a="1"/>
  <c r="H8" i="6" s="1"/>
  <c r="G8" i="6" a="1"/>
  <c r="G8" i="6" s="1"/>
  <c r="C9" i="6" a="1"/>
  <c r="C9" i="6" s="1"/>
  <c r="B9" i="6" a="1"/>
  <c r="B9" i="6" s="1"/>
  <c r="C8" i="6" a="1"/>
  <c r="C8" i="6" s="1"/>
  <c r="B8" i="6" a="1"/>
  <c r="B8" i="6" s="1"/>
  <c r="B5" i="6" l="1"/>
  <c r="A17" i="6" s="1"/>
  <c r="H32" i="6"/>
  <c r="G32" i="6"/>
  <c r="C32" i="6"/>
  <c r="B32" i="6"/>
  <c r="H31" i="6"/>
  <c r="G31" i="6"/>
  <c r="C31" i="6"/>
  <c r="B31" i="6"/>
  <c r="H30" i="6"/>
  <c r="G30" i="6"/>
  <c r="C30" i="6"/>
  <c r="B30" i="6"/>
  <c r="H29" i="6"/>
  <c r="G29" i="6"/>
  <c r="C29" i="6"/>
  <c r="B29" i="6"/>
  <c r="G23" i="6"/>
  <c r="F35" i="6" s="1"/>
  <c r="B23" i="6"/>
  <c r="A35" i="6" s="1"/>
  <c r="C7" i="6" l="1" a="1"/>
  <c r="C7" i="6" s="1"/>
  <c r="C25" i="6" a="1"/>
  <c r="C25" i="6" s="1"/>
  <c r="H33" i="6"/>
  <c r="H25" i="6" a="1"/>
  <c r="H25" i="6" s="1"/>
  <c r="C33" i="6"/>
  <c r="H12" i="6"/>
  <c r="G12" i="6"/>
  <c r="H11" i="6"/>
  <c r="G11" i="6"/>
  <c r="C11" i="6"/>
  <c r="C12" i="6"/>
  <c r="B12" i="6"/>
  <c r="B11" i="6"/>
  <c r="H14" i="6"/>
  <c r="H13" i="6"/>
  <c r="G14" i="6"/>
  <c r="G13" i="6"/>
  <c r="C14" i="6"/>
  <c r="C13" i="6"/>
  <c r="B14" i="6"/>
  <c r="B13" i="6"/>
  <c r="G5" i="6"/>
  <c r="H7" i="6" l="1" a="1"/>
  <c r="H7" i="6" s="1"/>
  <c r="F17" i="6"/>
  <c r="G15" i="6"/>
  <c r="H15" i="6" s="1"/>
  <c r="B15" i="6"/>
  <c r="C15" i="6" l="1"/>
  <c r="D14" i="3" l="1"/>
  <c r="D13" i="3"/>
  <c r="D12" i="3"/>
  <c r="D11" i="3"/>
  <c r="D5" i="3"/>
  <c r="D6" i="3"/>
  <c r="D7" i="3"/>
  <c r="D4" i="3"/>
</calcChain>
</file>

<file path=xl/comments1.xml><?xml version="1.0" encoding="utf-8"?>
<comments xmlns="http://schemas.openxmlformats.org/spreadsheetml/2006/main">
  <authors>
    <author>mwhitsto</author>
  </authors>
  <commentList>
    <comment ref="A1" authorId="0">
      <text>
        <r>
          <rPr>
            <sz val="9"/>
            <color indexed="81"/>
            <rFont val="Tahoma"/>
            <family val="2"/>
          </rPr>
          <t>Validation - one of:
2014/15
2015/16</t>
        </r>
      </text>
    </comment>
    <comment ref="B1" authorId="0">
      <text>
        <r>
          <rPr>
            <sz val="9"/>
            <color indexed="81"/>
            <rFont val="Tahoma"/>
            <family val="2"/>
          </rPr>
          <t>Validation - as per laboratory name list on instruction sheet</t>
        </r>
      </text>
    </comment>
    <comment ref="C1" authorId="0">
      <text>
        <r>
          <rPr>
            <sz val="9"/>
            <color indexed="81"/>
            <rFont val="Tahoma"/>
            <family val="2"/>
          </rPr>
          <t>Validation - text 6 to 8 characters</t>
        </r>
      </text>
    </comment>
    <comment ref="D1" authorId="0">
      <text>
        <r>
          <rPr>
            <sz val="9"/>
            <color indexed="81"/>
            <rFont val="Tahoma"/>
            <family val="2"/>
          </rPr>
          <t xml:space="preserve">Validation - text (10 characters) or NULL
</t>
        </r>
      </text>
    </comment>
    <comment ref="E1" authorId="0">
      <text>
        <r>
          <rPr>
            <sz val="9"/>
            <color indexed="81"/>
            <rFont val="Tahoma"/>
            <family val="2"/>
          </rPr>
          <t xml:space="preserve">Validation - text (10 characters) or NULL
</t>
        </r>
      </text>
    </comment>
    <comment ref="F1" authorId="0">
      <text>
        <r>
          <rPr>
            <sz val="9"/>
            <color indexed="81"/>
            <rFont val="Tahoma"/>
            <family val="2"/>
          </rPr>
          <t xml:space="preserve">Validation - DOB, not after end of reporting year
</t>
        </r>
      </text>
    </comment>
    <comment ref="G1" authorId="0">
      <text>
        <r>
          <rPr>
            <sz val="9"/>
            <color indexed="81"/>
            <rFont val="Tahoma"/>
            <family val="2"/>
          </rPr>
          <t xml:space="preserve">Validation - 1 or NULL
</t>
        </r>
      </text>
    </comment>
    <comment ref="H1" authorId="0">
      <text>
        <r>
          <rPr>
            <sz val="9"/>
            <color indexed="81"/>
            <rFont val="Tahoma"/>
            <family val="2"/>
          </rPr>
          <t>Validation - 2 or NULL</t>
        </r>
      </text>
    </comment>
    <comment ref="I1" authorId="0">
      <text>
        <r>
          <rPr>
            <sz val="9"/>
            <color indexed="81"/>
            <rFont val="Tahoma"/>
            <family val="2"/>
          </rPr>
          <t xml:space="preserve">Validation - 3 or NULL
</t>
        </r>
      </text>
    </comment>
    <comment ref="J1" authorId="0">
      <text>
        <r>
          <rPr>
            <sz val="9"/>
            <color indexed="81"/>
            <rFont val="Tahoma"/>
            <family val="2"/>
          </rPr>
          <t xml:space="preserve">Validation - 4 or NULL
</t>
        </r>
      </text>
    </comment>
    <comment ref="K1" authorId="0">
      <text>
        <r>
          <rPr>
            <sz val="9"/>
            <color indexed="81"/>
            <rFont val="Tahoma"/>
            <family val="2"/>
          </rPr>
          <t xml:space="preserve">Validation - G
</t>
        </r>
      </text>
    </comment>
  </commentList>
</comments>
</file>

<file path=xl/comments2.xml><?xml version="1.0" encoding="utf-8"?>
<comments xmlns="http://schemas.openxmlformats.org/spreadsheetml/2006/main">
  <authors>
    <author>mwhitsto</author>
  </authors>
  <commentList>
    <comment ref="A1" authorId="0">
      <text>
        <r>
          <rPr>
            <sz val="9"/>
            <color indexed="81"/>
            <rFont val="Tahoma"/>
            <family val="2"/>
          </rPr>
          <t>Validation - one of:
2014/15
2015/16</t>
        </r>
      </text>
    </comment>
    <comment ref="B1" authorId="0">
      <text>
        <r>
          <rPr>
            <sz val="9"/>
            <color indexed="81"/>
            <rFont val="Tahoma"/>
            <family val="2"/>
          </rPr>
          <t>Validation - as per laboratory name list on instruction sheet</t>
        </r>
      </text>
    </comment>
    <comment ref="C1" authorId="0">
      <text>
        <r>
          <rPr>
            <sz val="9"/>
            <color indexed="81"/>
            <rFont val="Tahoma"/>
            <family val="2"/>
          </rPr>
          <t>Validation - text 6 to 8 characters</t>
        </r>
      </text>
    </comment>
    <comment ref="D1" authorId="0">
      <text>
        <r>
          <rPr>
            <sz val="9"/>
            <color indexed="81"/>
            <rFont val="Tahoma"/>
            <family val="2"/>
          </rPr>
          <t xml:space="preserve">Validation - text (10 characters) or NULL
</t>
        </r>
      </text>
    </comment>
    <comment ref="E1" authorId="0">
      <text>
        <r>
          <rPr>
            <sz val="9"/>
            <color indexed="81"/>
            <rFont val="Tahoma"/>
            <family val="2"/>
          </rPr>
          <t xml:space="preserve">Validation - text (10 characters) or NULL
</t>
        </r>
      </text>
    </comment>
    <comment ref="F1" authorId="0">
      <text>
        <r>
          <rPr>
            <sz val="9"/>
            <color indexed="81"/>
            <rFont val="Tahoma"/>
            <family val="2"/>
          </rPr>
          <t xml:space="preserve">Validation - DOB, not after end of reporting year
</t>
        </r>
      </text>
    </comment>
    <comment ref="G1" authorId="0">
      <text>
        <r>
          <rPr>
            <sz val="9"/>
            <color indexed="81"/>
            <rFont val="Tahoma"/>
            <family val="2"/>
          </rPr>
          <t xml:space="preserve">Validation - 1 or NULL
</t>
        </r>
      </text>
    </comment>
    <comment ref="H1" authorId="0">
      <text>
        <r>
          <rPr>
            <sz val="9"/>
            <color indexed="81"/>
            <rFont val="Tahoma"/>
            <family val="2"/>
          </rPr>
          <t>Validation - 2 or NULL</t>
        </r>
      </text>
    </comment>
    <comment ref="I1" authorId="0">
      <text>
        <r>
          <rPr>
            <sz val="9"/>
            <color indexed="81"/>
            <rFont val="Tahoma"/>
            <family val="2"/>
          </rPr>
          <t xml:space="preserve">Validation - 3 or NULL
</t>
        </r>
      </text>
    </comment>
    <comment ref="J1" authorId="0">
      <text>
        <r>
          <rPr>
            <sz val="9"/>
            <color indexed="81"/>
            <rFont val="Tahoma"/>
            <family val="2"/>
          </rPr>
          <t xml:space="preserve">Validation - 4 or NULL
</t>
        </r>
      </text>
    </comment>
    <comment ref="K1" authorId="0">
      <text>
        <r>
          <rPr>
            <sz val="9"/>
            <color indexed="81"/>
            <rFont val="Tahoma"/>
            <family val="2"/>
          </rPr>
          <t xml:space="preserve">Validation - NG
</t>
        </r>
      </text>
    </comment>
  </commentList>
</comments>
</file>

<file path=xl/sharedStrings.xml><?xml version="1.0" encoding="utf-8"?>
<sst xmlns="http://schemas.openxmlformats.org/spreadsheetml/2006/main" count="280" uniqueCount="135">
  <si>
    <t>Year</t>
  </si>
  <si>
    <t>NHS number</t>
  </si>
  <si>
    <t>Date of Birth</t>
  </si>
  <si>
    <t>Genetic flag</t>
  </si>
  <si>
    <t>Resident Postcode</t>
  </si>
  <si>
    <t>G</t>
  </si>
  <si>
    <t>Enquiries</t>
  </si>
  <si>
    <t>genetic.testing@hscic.gov.uk</t>
  </si>
  <si>
    <t>Copyright © 2016, Health and Social Care Information Centre.</t>
  </si>
  <si>
    <t>Comments</t>
  </si>
  <si>
    <t>Total</t>
  </si>
  <si>
    <t>2014/15</t>
  </si>
  <si>
    <t>Total reports 2014/15</t>
  </si>
  <si>
    <t>If you require assistance in completing this data collection or with SEFT the online submission tool, please send your enquiry to:</t>
  </si>
  <si>
    <t>Aberdeen RGC</t>
  </si>
  <si>
    <t>Belfast RGC</t>
  </si>
  <si>
    <t>Birmingham IMD</t>
  </si>
  <si>
    <t>Birmingham RGC</t>
  </si>
  <si>
    <t>Bristol RGC</t>
  </si>
  <si>
    <t>Cambridge RGC</t>
  </si>
  <si>
    <t>Cardiff RGC</t>
  </si>
  <si>
    <t>Dundee RGC</t>
  </si>
  <si>
    <t>Edinburgh RGC</t>
  </si>
  <si>
    <t>Exeter RGC</t>
  </si>
  <si>
    <t>Glasgow RGC</t>
  </si>
  <si>
    <t>Leeds RGC</t>
  </si>
  <si>
    <t>Leicester RGC</t>
  </si>
  <si>
    <t>Liverpool RGC</t>
  </si>
  <si>
    <t>London Institute of Cancer Research</t>
  </si>
  <si>
    <t>London Institute of Neurology</t>
  </si>
  <si>
    <t>London King’s Haemoglobinopathy</t>
  </si>
  <si>
    <t>London North East RGC GOSH</t>
  </si>
  <si>
    <t>London North West RGC KGC</t>
  </si>
  <si>
    <t>London Retinoblastoma</t>
  </si>
  <si>
    <t>London South East RGC GSTT</t>
  </si>
  <si>
    <t>London South West RGC St Georges</t>
  </si>
  <si>
    <t>London UCLH Haemoglobinopathy</t>
  </si>
  <si>
    <t>Manchester RGC</t>
  </si>
  <si>
    <t>Newcastle Mitochondrial Laboratory</t>
  </si>
  <si>
    <t>Newcastle RGC</t>
  </si>
  <si>
    <t>Nottingham RGC</t>
  </si>
  <si>
    <t>Oxford Haemoglobinopathy</t>
  </si>
  <si>
    <t>Oxford RGC</t>
  </si>
  <si>
    <t>Salisbury RGC</t>
  </si>
  <si>
    <t>Sheffield RGC</t>
  </si>
  <si>
    <t>London UCLH Biochemistry</t>
  </si>
  <si>
    <t>Cytogenetic Testing Data Collection</t>
  </si>
  <si>
    <t>Instructions</t>
  </si>
  <si>
    <t>Laboratory</t>
  </si>
  <si>
    <t>http://www.hscic.gov.uk</t>
  </si>
  <si>
    <t>Genetic reports 
(clinical)</t>
  </si>
  <si>
    <t>Non-genetic reports
(other specialities)</t>
  </si>
  <si>
    <r>
      <rPr>
        <b/>
        <sz val="11"/>
        <color theme="1"/>
        <rFont val="Arial"/>
        <family val="2"/>
      </rPr>
      <t>'Totals'</t>
    </r>
    <r>
      <rPr>
        <sz val="11"/>
        <color theme="1"/>
        <rFont val="Arial"/>
        <family val="2"/>
      </rPr>
      <t xml:space="preserve"> - summary table of tests by type and validation</t>
    </r>
  </si>
  <si>
    <t>'Genetic' and 'Non-genetic' worksheets</t>
  </si>
  <si>
    <t>Exclude the following tests:</t>
  </si>
  <si>
    <t>2) Tests as part of research</t>
  </si>
  <si>
    <t>3) Tests for non-uk residents</t>
  </si>
  <si>
    <t>4) Private referrals</t>
  </si>
  <si>
    <t>5) Tests for acquired conditions</t>
  </si>
  <si>
    <t>6) Testing as part of population screening programme (e.g. CF Newborn screening).</t>
  </si>
  <si>
    <t>Include all test requests that have been analysed and reported on for local referrals or imports for constitutional cases.</t>
  </si>
  <si>
    <t>Residential Postcode</t>
  </si>
  <si>
    <t>Instructions for completing each column:</t>
  </si>
  <si>
    <t>Resident Postcode of patient (see notes below)</t>
  </si>
  <si>
    <t>Resident Postcodes are required in the 8 digit format with spaces in the centre.</t>
  </si>
  <si>
    <t>1) Banking reports / DNA storage / culture</t>
  </si>
  <si>
    <t xml:space="preserve">deviations from the specification.  Plus any technical issues related to coding. </t>
  </si>
  <si>
    <t>This is split into genetic and non-genetic columns to match the worksheets above.</t>
  </si>
  <si>
    <t>Totals are required for four testing procedure types:</t>
  </si>
  <si>
    <t xml:space="preserve">Total cytogenetic reports carried out in house </t>
  </si>
  <si>
    <r>
      <t xml:space="preserve">Total number of reports that </t>
    </r>
    <r>
      <rPr>
        <b/>
        <sz val="11"/>
        <color theme="1"/>
        <rFont val="Arial"/>
        <family val="2"/>
      </rPr>
      <t>met the inclusion criteria</t>
    </r>
    <r>
      <rPr>
        <sz val="11"/>
        <color theme="1"/>
        <rFont val="Arial"/>
        <family val="2"/>
      </rPr>
      <t xml:space="preserve"> that were sent to</t>
    </r>
    <r>
      <rPr>
        <b/>
        <sz val="11"/>
        <color theme="1"/>
        <rFont val="Arial"/>
        <family val="2"/>
      </rPr>
      <t xml:space="preserve"> non-UKGTN</t>
    </r>
    <r>
      <rPr>
        <sz val="11"/>
        <color theme="1"/>
        <rFont val="Arial"/>
        <family val="2"/>
      </rPr>
      <t xml:space="preserve"> member laboratories for analysis.</t>
    </r>
  </si>
  <si>
    <r>
      <t xml:space="preserve">Total number of reports that laboratory issued for </t>
    </r>
    <r>
      <rPr>
        <b/>
        <sz val="11"/>
        <color theme="1"/>
        <rFont val="Arial"/>
        <family val="2"/>
      </rPr>
      <t xml:space="preserve">all cytogenetic activity </t>
    </r>
    <r>
      <rPr>
        <sz val="11"/>
        <color theme="1"/>
        <rFont val="Arial"/>
        <family val="2"/>
      </rPr>
      <t xml:space="preserve">where the laboratory </t>
    </r>
    <r>
      <rPr>
        <b/>
        <sz val="11"/>
        <color theme="1"/>
        <rFont val="Arial"/>
        <family val="2"/>
      </rPr>
      <t>carried out the analysis</t>
    </r>
  </si>
  <si>
    <r>
      <t>Total number of reports that laboratory issued</t>
    </r>
    <r>
      <rPr>
        <b/>
        <sz val="11"/>
        <color theme="1"/>
        <rFont val="Arial"/>
        <family val="2"/>
      </rPr>
      <t xml:space="preserve"> </t>
    </r>
    <r>
      <rPr>
        <sz val="11"/>
        <color theme="1"/>
        <rFont val="Arial"/>
        <family val="2"/>
      </rPr>
      <t xml:space="preserve">that </t>
    </r>
    <r>
      <rPr>
        <b/>
        <sz val="11"/>
        <color theme="1"/>
        <rFont val="Arial"/>
        <family val="2"/>
      </rPr>
      <t>met the inclusion criteria</t>
    </r>
    <r>
      <rPr>
        <sz val="11"/>
        <color theme="1"/>
        <rFont val="Arial"/>
        <family val="2"/>
      </rPr>
      <t xml:space="preserve"> where the laboratory </t>
    </r>
    <r>
      <rPr>
        <b/>
        <sz val="11"/>
        <color theme="1"/>
        <rFont val="Arial"/>
        <family val="2"/>
      </rPr>
      <t xml:space="preserve">carried out the analysis </t>
    </r>
    <r>
      <rPr>
        <sz val="11"/>
        <color theme="1"/>
        <rFont val="Arial"/>
        <family val="2"/>
      </rPr>
      <t xml:space="preserve">
(excluding sendaways to UKGTN and non-UKGTN laboratories)</t>
    </r>
  </si>
  <si>
    <t>A data validation report is provided which summarises any issues with the genetic and non-genetic worksheets.</t>
  </si>
  <si>
    <t>Exclude tests which are 'send-away' to other UKGTN labs, to avoid double counting.</t>
  </si>
  <si>
    <t>CHI number</t>
  </si>
  <si>
    <t>NHS number of patient, 10 characters (see notes below)</t>
  </si>
  <si>
    <t>dd/mm/yyyy format (see notes below)</t>
  </si>
  <si>
    <t>Genetic sheet</t>
  </si>
  <si>
    <t>Valid entries</t>
  </si>
  <si>
    <t>Errors</t>
  </si>
  <si>
    <t>2014/15 and 2015/16 only</t>
  </si>
  <si>
    <t>Years run 1st April to the following 31st March (financial years - two in total).</t>
  </si>
  <si>
    <r>
      <t>'</t>
    </r>
    <r>
      <rPr>
        <b/>
        <i/>
        <sz val="11"/>
        <color theme="1"/>
        <rFont val="Arial"/>
        <family val="2"/>
      </rPr>
      <t>Comments</t>
    </r>
    <r>
      <rPr>
        <i/>
        <sz val="11"/>
        <color theme="1"/>
        <rFont val="Arial"/>
        <family val="2"/>
      </rPr>
      <t xml:space="preserve">' - optional comments box </t>
    </r>
  </si>
  <si>
    <t>There are five worksheets for your attention:</t>
  </si>
  <si>
    <t>CHI number of patient, 10 characters (see notes below)</t>
  </si>
  <si>
    <t>Please check and address any issues identified.</t>
  </si>
  <si>
    <t>2015/16</t>
  </si>
  <si>
    <t>Example</t>
  </si>
  <si>
    <t>Total reports 2015/16</t>
  </si>
  <si>
    <t>ArrayCGH, MLPA</t>
  </si>
  <si>
    <r>
      <t xml:space="preserve">put a </t>
    </r>
    <r>
      <rPr>
        <b/>
        <sz val="11"/>
        <color theme="1"/>
        <rFont val="Arial"/>
        <family val="2"/>
      </rPr>
      <t>NG</t>
    </r>
    <r>
      <rPr>
        <sz val="11"/>
        <color theme="1"/>
        <rFont val="Arial"/>
        <family val="2"/>
      </rPr>
      <t xml:space="preserve"> in this column on the '</t>
    </r>
    <r>
      <rPr>
        <b/>
        <sz val="11"/>
        <color theme="1"/>
        <rFont val="Arial"/>
        <family val="2"/>
      </rPr>
      <t xml:space="preserve">Non-genetic' data sheet </t>
    </r>
    <r>
      <rPr>
        <sz val="11"/>
        <color theme="1"/>
        <rFont val="Arial"/>
        <family val="2"/>
      </rPr>
      <t>only</t>
    </r>
  </si>
  <si>
    <t>QF-PCR, FISH</t>
  </si>
  <si>
    <t>Pre natal</t>
  </si>
  <si>
    <t>Post natal</t>
  </si>
  <si>
    <r>
      <t xml:space="preserve">put a </t>
    </r>
    <r>
      <rPr>
        <b/>
        <sz val="11"/>
        <color theme="1"/>
        <rFont val="Arial"/>
        <family val="2"/>
      </rPr>
      <t>G</t>
    </r>
    <r>
      <rPr>
        <sz val="11"/>
        <color theme="1"/>
        <rFont val="Arial"/>
        <family val="2"/>
      </rPr>
      <t xml:space="preserve"> in this column on the</t>
    </r>
    <r>
      <rPr>
        <b/>
        <sz val="11"/>
        <color theme="1"/>
        <rFont val="Arial"/>
        <family val="2"/>
      </rPr>
      <t xml:space="preserve"> 'Genetic' data sheet</t>
    </r>
    <r>
      <rPr>
        <sz val="11"/>
        <color theme="1"/>
        <rFont val="Arial"/>
        <family val="2"/>
      </rPr>
      <t xml:space="preserve"> only</t>
    </r>
  </si>
  <si>
    <r>
      <t xml:space="preserve">put a </t>
    </r>
    <r>
      <rPr>
        <b/>
        <sz val="11"/>
        <color theme="1"/>
        <rFont val="Arial"/>
        <family val="2"/>
      </rPr>
      <t>3</t>
    </r>
    <r>
      <rPr>
        <sz val="11"/>
        <color theme="1"/>
        <rFont val="Arial"/>
        <family val="2"/>
      </rPr>
      <t xml:space="preserve"> in this column to indicate that the test was </t>
    </r>
    <r>
      <rPr>
        <b/>
        <sz val="11"/>
        <color theme="1"/>
        <rFont val="Arial"/>
        <family val="2"/>
      </rPr>
      <t>pre natal; OR</t>
    </r>
  </si>
  <si>
    <r>
      <t xml:space="preserve">put a </t>
    </r>
    <r>
      <rPr>
        <b/>
        <sz val="11"/>
        <color theme="1"/>
        <rFont val="Arial"/>
        <family val="2"/>
      </rPr>
      <t>4</t>
    </r>
    <r>
      <rPr>
        <sz val="11"/>
        <color theme="1"/>
        <rFont val="Arial"/>
        <family val="2"/>
      </rPr>
      <t xml:space="preserve"> in this column to indicate that the test was </t>
    </r>
    <r>
      <rPr>
        <b/>
        <sz val="11"/>
        <color theme="1"/>
        <rFont val="Arial"/>
        <family val="2"/>
      </rPr>
      <t>post natal.</t>
    </r>
  </si>
  <si>
    <t>Laboratory Names</t>
  </si>
  <si>
    <t>Notes:</t>
  </si>
  <si>
    <t>BS1 1EP</t>
  </si>
  <si>
    <t>BS16 2DT</t>
  </si>
  <si>
    <t>BS11 3MN</t>
  </si>
  <si>
    <t>Non-genetic sheet</t>
  </si>
  <si>
    <r>
      <t xml:space="preserve">Name of Laboratory (as per agreed reporting names listed in Technical Specification, </t>
    </r>
    <r>
      <rPr>
        <b/>
        <u/>
        <sz val="11"/>
        <color theme="1"/>
        <rFont val="Arial"/>
        <family val="2"/>
      </rPr>
      <t>see below</t>
    </r>
    <r>
      <rPr>
        <sz val="11"/>
        <color theme="1"/>
        <rFont val="Arial"/>
        <family val="2"/>
      </rPr>
      <t>)</t>
    </r>
  </si>
  <si>
    <r>
      <rPr>
        <b/>
        <sz val="11"/>
        <rFont val="Arial"/>
        <family val="2"/>
      </rPr>
      <t xml:space="preserve">If </t>
    </r>
    <r>
      <rPr>
        <b/>
        <u/>
        <sz val="11"/>
        <rFont val="Arial"/>
        <family val="2"/>
      </rPr>
      <t xml:space="preserve">Postcode </t>
    </r>
    <r>
      <rPr>
        <b/>
        <sz val="11"/>
        <rFont val="Arial"/>
        <family val="2"/>
      </rPr>
      <t xml:space="preserve">or </t>
    </r>
    <r>
      <rPr>
        <b/>
        <u/>
        <sz val="11"/>
        <rFont val="Arial"/>
        <family val="2"/>
      </rPr>
      <t>Date of Birth</t>
    </r>
    <r>
      <rPr>
        <b/>
        <sz val="11"/>
        <rFont val="Arial"/>
        <family val="2"/>
      </rPr>
      <t xml:space="preserve"> is unavailable please supply</t>
    </r>
    <r>
      <rPr>
        <b/>
        <sz val="11"/>
        <color rgb="FFFF0000"/>
        <rFont val="Arial"/>
        <family val="2"/>
      </rPr>
      <t xml:space="preserve"> </t>
    </r>
    <r>
      <rPr>
        <b/>
        <u/>
        <sz val="11"/>
        <color rgb="FFFF0000"/>
        <rFont val="Arial"/>
        <family val="2"/>
      </rPr>
      <t>NHS number or CHI number</t>
    </r>
    <r>
      <rPr>
        <b/>
        <sz val="11"/>
        <color rgb="FFFF0000"/>
        <rFont val="Arial"/>
        <family val="2"/>
      </rPr>
      <t>.</t>
    </r>
  </si>
  <si>
    <t>One Excel file should be submitted for all Cytogenetic tests per laboratory for all years.</t>
  </si>
  <si>
    <r>
      <t>'</t>
    </r>
    <r>
      <rPr>
        <b/>
        <sz val="11"/>
        <color theme="1"/>
        <rFont val="Arial"/>
        <family val="2"/>
      </rPr>
      <t>Validation Report</t>
    </r>
    <r>
      <rPr>
        <sz val="11"/>
        <color theme="1"/>
        <rFont val="Arial"/>
        <family val="2"/>
      </rPr>
      <t>' - view summary of possible errors in data submission</t>
    </r>
  </si>
  <si>
    <t>And include tests sent to non-UKGTN laboratories for NHS patients that meet criteria.</t>
  </si>
  <si>
    <t>Please supply details in the comment sheet if unable to correct entries</t>
  </si>
  <si>
    <r>
      <t xml:space="preserve">You are requested to correct entries before submitting your data.  A </t>
    </r>
    <r>
      <rPr>
        <b/>
        <u/>
        <sz val="11"/>
        <rFont val="Arial"/>
        <family val="2"/>
      </rPr>
      <t>Validation Report</t>
    </r>
    <r>
      <rPr>
        <b/>
        <sz val="11"/>
        <rFont val="Arial"/>
        <family val="2"/>
      </rPr>
      <t xml:space="preserve"> worksheet is provided to summarise validation errors and compare to input totals.</t>
    </r>
  </si>
  <si>
    <t>Contains two summary tables to capture totals for each reporting period (2014/15 and 2015/16).</t>
  </si>
  <si>
    <t>Total cytogenetic reports meeting the inclusion criteria carried out in house</t>
  </si>
  <si>
    <t>Total cytogenetic reports meeting the inclusion criteria sent to non-UKGTN labs</t>
  </si>
  <si>
    <t>Total cytogenetic reports meeting the inclusion criteria sent to other UKGTN labs e.g. send-away</t>
  </si>
  <si>
    <t>An area for comments relating to your laboratories reporting of genetic testing if there are any concerns or</t>
  </si>
  <si>
    <t>Data input</t>
  </si>
  <si>
    <t>Validation</t>
  </si>
  <si>
    <t>'Comments' worksheet</t>
  </si>
  <si>
    <t>'Totals' worksheet</t>
  </si>
  <si>
    <t>'Validation Report' worksheet</t>
  </si>
  <si>
    <t>Cytogenetic Testing - Validation Report</t>
  </si>
  <si>
    <t>Cytogenetic Testing - Totals</t>
  </si>
  <si>
    <t>Cytogenetic Testing - Comments</t>
  </si>
  <si>
    <t>E.g. comments on data coding or recording; data quality issues; interpretation of data collection fields:</t>
  </si>
  <si>
    <t>Cytogenetic laboratories are requested to submit data to the HSCIC on genetic tests carried out in 2014/15 and 2015/16.</t>
  </si>
  <si>
    <t>(A separate excel file is used to collect molecular testing data).</t>
  </si>
  <si>
    <r>
      <t xml:space="preserve">Data are compared to expected formats and are colour coded </t>
    </r>
    <r>
      <rPr>
        <b/>
        <sz val="11"/>
        <color rgb="FFFF0000"/>
        <rFont val="Arial"/>
        <family val="2"/>
      </rPr>
      <t>RED</t>
    </r>
    <r>
      <rPr>
        <b/>
        <sz val="11"/>
        <rFont val="Arial"/>
        <family val="2"/>
      </rPr>
      <t xml:space="preserve"> using conditional formatting if invalid.</t>
    </r>
  </si>
  <si>
    <t>Summary Total *</t>
  </si>
  <si>
    <r>
      <rPr>
        <b/>
        <sz val="11"/>
        <color theme="1"/>
        <rFont val="Arial"/>
        <family val="2"/>
      </rPr>
      <t>'Genetic'</t>
    </r>
    <r>
      <rPr>
        <sz val="11"/>
        <color theme="1"/>
        <rFont val="Arial"/>
        <family val="2"/>
      </rPr>
      <t xml:space="preserve"> - case level reporting of genetic tests requested from clinical genetics specialty</t>
    </r>
  </si>
  <si>
    <r>
      <rPr>
        <b/>
        <sz val="11"/>
        <color theme="1"/>
        <rFont val="Arial"/>
        <family val="2"/>
      </rPr>
      <t>'Non-genetic'</t>
    </r>
    <r>
      <rPr>
        <sz val="11"/>
        <color theme="1"/>
        <rFont val="Arial"/>
        <family val="2"/>
      </rPr>
      <t xml:space="preserve"> - case level reporting of genetic tests requested from all other specialties excluding clinical genetics</t>
    </r>
  </si>
  <si>
    <r>
      <t xml:space="preserve">put a </t>
    </r>
    <r>
      <rPr>
        <b/>
        <sz val="11"/>
        <color theme="1"/>
        <rFont val="Arial"/>
        <family val="2"/>
      </rPr>
      <t>2</t>
    </r>
    <r>
      <rPr>
        <sz val="11"/>
        <color theme="1"/>
        <rFont val="Arial"/>
        <family val="2"/>
      </rPr>
      <t xml:space="preserve"> in this column to indicate that the test was </t>
    </r>
    <r>
      <rPr>
        <b/>
        <sz val="11"/>
        <color theme="1"/>
        <rFont val="Arial"/>
        <family val="2"/>
      </rPr>
      <t>All aneuploidy using QF-PCR and FISH.</t>
    </r>
  </si>
  <si>
    <r>
      <t xml:space="preserve">put a </t>
    </r>
    <r>
      <rPr>
        <b/>
        <sz val="11"/>
        <color theme="1"/>
        <rFont val="Arial"/>
        <family val="2"/>
      </rPr>
      <t>1</t>
    </r>
    <r>
      <rPr>
        <sz val="11"/>
        <color theme="1"/>
        <rFont val="Arial"/>
        <family val="2"/>
      </rPr>
      <t xml:space="preserve"> in this column to indicate that the test was </t>
    </r>
    <r>
      <rPr>
        <b/>
        <sz val="11"/>
        <color theme="1"/>
        <rFont val="Arial"/>
        <family val="2"/>
      </rPr>
      <t>arrayCGH and MLPA tests for genomic imbalance / microdeletions.</t>
    </r>
  </si>
  <si>
    <r>
      <t xml:space="preserve">Total number of reports that </t>
    </r>
    <r>
      <rPr>
        <b/>
        <sz val="11"/>
        <color theme="1"/>
        <rFont val="Arial"/>
        <family val="2"/>
      </rPr>
      <t>met the inclusion criteria</t>
    </r>
    <r>
      <rPr>
        <sz val="11"/>
        <color theme="1"/>
        <rFont val="Arial"/>
        <family val="2"/>
      </rPr>
      <t xml:space="preserve"> that were sent to </t>
    </r>
    <r>
      <rPr>
        <b/>
        <sz val="11"/>
        <color theme="1"/>
        <rFont val="Arial"/>
        <family val="2"/>
      </rPr>
      <t xml:space="preserve">other UKGTN </t>
    </r>
    <r>
      <rPr>
        <sz val="11"/>
        <color theme="1"/>
        <rFont val="Arial"/>
        <family val="2"/>
      </rPr>
      <t>laboratories for analysis (i.e. send-aways)</t>
    </r>
  </si>
  <si>
    <t>* Summary Total populated from 'Totals' worksheet as a cross sheet validation.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</si>
</sst>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26" x14ac:knownFonts="1">
    <font>
      <sz val="11"/>
      <color theme="1"/>
      <name val="Arial"/>
      <family val="2"/>
    </font>
    <font>
      <sz val="11"/>
      <color theme="1"/>
      <name val="Arial"/>
      <family val="2"/>
    </font>
    <font>
      <sz val="11"/>
      <color rgb="FFFF0000"/>
      <name val="Arial"/>
      <family val="2"/>
    </font>
    <font>
      <b/>
      <sz val="11"/>
      <color theme="1"/>
      <name val="Arial"/>
      <family val="2"/>
    </font>
    <font>
      <b/>
      <sz val="11"/>
      <color rgb="FFFF0000"/>
      <name val="Arial"/>
      <family val="2"/>
    </font>
    <font>
      <sz val="11"/>
      <color theme="3"/>
      <name val="Arial"/>
      <family val="2"/>
    </font>
    <font>
      <b/>
      <sz val="11"/>
      <name val="Arial"/>
      <family val="2"/>
    </font>
    <font>
      <u/>
      <sz val="11"/>
      <color theme="10"/>
      <name val="Arial"/>
      <family val="2"/>
    </font>
    <font>
      <sz val="11"/>
      <color theme="10"/>
      <name val="Arial"/>
      <family val="2"/>
    </font>
    <font>
      <b/>
      <sz val="16"/>
      <color rgb="FF003350"/>
      <name val="Arial"/>
      <family val="2"/>
    </font>
    <font>
      <sz val="11"/>
      <name val="Arial"/>
      <family val="2"/>
    </font>
    <font>
      <i/>
      <sz val="11"/>
      <color theme="1"/>
      <name val="Arial"/>
      <family val="2"/>
    </font>
    <font>
      <b/>
      <u/>
      <sz val="11"/>
      <name val="Arial"/>
      <family val="2"/>
    </font>
    <font>
      <b/>
      <u/>
      <sz val="14"/>
      <color rgb="FF003350"/>
      <name val="Arial"/>
      <family val="2"/>
    </font>
    <font>
      <b/>
      <sz val="12"/>
      <color rgb="FFFF0000"/>
      <name val="Arial"/>
      <family val="2"/>
    </font>
    <font>
      <b/>
      <sz val="12"/>
      <color rgb="FF003350"/>
      <name val="Arial"/>
      <family val="2"/>
    </font>
    <font>
      <b/>
      <u/>
      <sz val="11"/>
      <color rgb="FFFF0000"/>
      <name val="Arial"/>
      <family val="2"/>
    </font>
    <font>
      <b/>
      <sz val="14"/>
      <color theme="1"/>
      <name val="Arial"/>
      <family val="2"/>
    </font>
    <font>
      <b/>
      <i/>
      <sz val="11"/>
      <color theme="1"/>
      <name val="Arial"/>
      <family val="2"/>
    </font>
    <font>
      <b/>
      <i/>
      <u/>
      <sz val="11"/>
      <name val="Arial"/>
      <family val="2"/>
    </font>
    <font>
      <i/>
      <sz val="11"/>
      <color theme="0" tint="-0.499984740745262"/>
      <name val="Arial"/>
      <family val="2"/>
    </font>
    <font>
      <b/>
      <u/>
      <sz val="11"/>
      <color theme="1"/>
      <name val="Arial"/>
      <family val="2"/>
    </font>
    <font>
      <b/>
      <sz val="14"/>
      <name val="Arial"/>
      <family val="2"/>
    </font>
    <font>
      <sz val="9"/>
      <color indexed="81"/>
      <name val="Tahoma"/>
      <family val="2"/>
    </font>
    <font>
      <sz val="12"/>
      <color theme="1"/>
      <name val="Arial"/>
      <family val="2"/>
    </font>
    <font>
      <b/>
      <sz val="10"/>
      <color theme="1"/>
      <name val="Arial"/>
      <family val="2"/>
    </font>
  </fonts>
  <fills count="10">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rgb="FF92D050"/>
        <bgColor indexed="64"/>
      </patternFill>
    </fill>
    <fill>
      <patternFill patternType="solid">
        <fgColor theme="9"/>
        <bgColor indexed="64"/>
      </patternFill>
    </fill>
    <fill>
      <patternFill patternType="solid">
        <fgColor rgb="FFFFFF99"/>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2">
    <xf numFmtId="0" fontId="0" fillId="0" borderId="0"/>
    <xf numFmtId="0" fontId="7" fillId="0" borderId="0" applyNumberFormat="0" applyFill="0" applyBorder="0" applyAlignment="0" applyProtection="0"/>
  </cellStyleXfs>
  <cellXfs count="83">
    <xf numFmtId="0" fontId="0" fillId="0" borderId="0" xfId="0"/>
    <xf numFmtId="0" fontId="1" fillId="0" borderId="0" xfId="0" applyFont="1"/>
    <xf numFmtId="0" fontId="4" fillId="0" borderId="0" xfId="0" applyFont="1"/>
    <xf numFmtId="0" fontId="2" fillId="0" borderId="0" xfId="0" applyFont="1"/>
    <xf numFmtId="0" fontId="5" fillId="0" borderId="0" xfId="0" applyFont="1"/>
    <xf numFmtId="0" fontId="0" fillId="0" borderId="0" xfId="0" applyFont="1"/>
    <xf numFmtId="0" fontId="1" fillId="0" borderId="0" xfId="0" applyFont="1" applyAlignment="1">
      <alignment vertical="top"/>
    </xf>
    <xf numFmtId="0" fontId="3" fillId="0" borderId="1" xfId="0" applyFont="1" applyBorder="1" applyAlignment="1">
      <alignment horizontal="left" vertical="top" wrapText="1"/>
    </xf>
    <xf numFmtId="0" fontId="1" fillId="0" borderId="0" xfId="0" applyFont="1" applyBorder="1" applyAlignment="1">
      <alignment horizontal="left" vertical="top"/>
    </xf>
    <xf numFmtId="0" fontId="1" fillId="0" borderId="0" xfId="0" applyFont="1" applyAlignment="1">
      <alignment horizontal="left" vertical="top"/>
    </xf>
    <xf numFmtId="0" fontId="6" fillId="3" borderId="6" xfId="0" applyFont="1" applyFill="1" applyBorder="1" applyAlignment="1">
      <alignment horizontal="left" vertical="top"/>
    </xf>
    <xf numFmtId="0" fontId="8" fillId="0" borderId="0" xfId="1" applyFont="1"/>
    <xf numFmtId="3" fontId="1" fillId="0" borderId="1" xfId="0" applyNumberFormat="1" applyFont="1" applyBorder="1" applyAlignment="1">
      <alignment horizontal="left" vertical="top"/>
    </xf>
    <xf numFmtId="3" fontId="1" fillId="0" borderId="5" xfId="0" applyNumberFormat="1" applyFont="1" applyBorder="1" applyAlignment="1">
      <alignment horizontal="left" vertical="top"/>
    </xf>
    <xf numFmtId="3" fontId="1" fillId="0" borderId="4" xfId="0" applyNumberFormat="1" applyFont="1" applyBorder="1" applyAlignment="1">
      <alignment horizontal="left" vertical="top"/>
    </xf>
    <xf numFmtId="0" fontId="0" fillId="0" borderId="5" xfId="0" applyFont="1" applyBorder="1" applyAlignment="1">
      <alignment horizontal="left" vertical="top" wrapText="1"/>
    </xf>
    <xf numFmtId="0" fontId="9" fillId="0" borderId="0" xfId="0" applyFont="1"/>
    <xf numFmtId="0" fontId="0" fillId="0" borderId="0" xfId="0" quotePrefix="1" applyFont="1" applyAlignment="1">
      <alignment horizontal="left" indent="1"/>
    </xf>
    <xf numFmtId="0" fontId="11" fillId="0" borderId="0" xfId="0" quotePrefix="1" applyFont="1" applyAlignment="1">
      <alignment horizontal="left" indent="1"/>
    </xf>
    <xf numFmtId="0" fontId="13" fillId="0" borderId="0" xfId="0" quotePrefix="1" applyFont="1"/>
    <xf numFmtId="0" fontId="0" fillId="0" borderId="0" xfId="0" applyFont="1" applyAlignment="1">
      <alignment horizontal="left" indent="2"/>
    </xf>
    <xf numFmtId="0" fontId="14" fillId="0" borderId="0" xfId="0" applyFont="1"/>
    <xf numFmtId="0" fontId="0" fillId="2" borderId="0" xfId="0" applyFont="1" applyFill="1"/>
    <xf numFmtId="0" fontId="3" fillId="0" borderId="0" xfId="0" applyFont="1" applyAlignment="1">
      <alignment horizontal="left" indent="1"/>
    </xf>
    <xf numFmtId="0" fontId="4" fillId="0" borderId="0" xfId="0" applyFont="1" applyAlignment="1">
      <alignment horizontal="left" indent="1"/>
    </xf>
    <xf numFmtId="0" fontId="15" fillId="0" borderId="0" xfId="0" applyFont="1"/>
    <xf numFmtId="0" fontId="0" fillId="0" borderId="0" xfId="0" applyAlignment="1">
      <alignment horizontal="left" vertical="top"/>
    </xf>
    <xf numFmtId="164" fontId="0" fillId="0" borderId="0" xfId="0" applyNumberFormat="1" applyAlignment="1">
      <alignment horizontal="left" vertical="top"/>
    </xf>
    <xf numFmtId="0" fontId="0" fillId="0" borderId="0" xfId="0" applyNumberFormat="1" applyAlignment="1">
      <alignment horizontal="left" vertical="top"/>
    </xf>
    <xf numFmtId="0" fontId="0" fillId="0" borderId="0" xfId="0" applyAlignment="1">
      <alignment vertical="top"/>
    </xf>
    <xf numFmtId="0" fontId="6" fillId="0" borderId="0" xfId="0" applyFont="1"/>
    <xf numFmtId="0" fontId="0" fillId="0" borderId="0" xfId="0" applyFont="1" applyAlignment="1">
      <alignment horizontal="left"/>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0" fillId="0" borderId="5" xfId="0" applyFont="1" applyFill="1" applyBorder="1" applyAlignment="1">
      <alignment horizontal="left" vertical="top" wrapText="1"/>
    </xf>
    <xf numFmtId="0" fontId="3" fillId="0" borderId="0" xfId="0" applyFont="1" applyAlignment="1">
      <alignment horizontal="left" vertical="center"/>
    </xf>
    <xf numFmtId="0" fontId="3" fillId="0" borderId="0" xfId="0" applyFont="1" applyAlignment="1">
      <alignment horizontal="left" vertical="center" wrapText="1"/>
    </xf>
    <xf numFmtId="0" fontId="10" fillId="0" borderId="0" xfId="0" applyNumberFormat="1" applyFont="1" applyAlignment="1">
      <alignment horizontal="left" vertical="top"/>
    </xf>
    <xf numFmtId="0" fontId="0" fillId="0" borderId="0" xfId="0" applyNumberFormat="1" applyAlignment="1">
      <alignment vertical="top"/>
    </xf>
    <xf numFmtId="0" fontId="0" fillId="0" borderId="0" xfId="0" applyNumberFormat="1" applyFill="1" applyAlignment="1">
      <alignment vertical="top"/>
    </xf>
    <xf numFmtId="0" fontId="0" fillId="0" borderId="0" xfId="0" applyFill="1" applyAlignment="1">
      <alignment vertical="top"/>
    </xf>
    <xf numFmtId="0" fontId="3" fillId="5" borderId="0" xfId="0" applyFont="1" applyFill="1" applyAlignment="1">
      <alignment horizontal="left" vertical="center"/>
    </xf>
    <xf numFmtId="0" fontId="0" fillId="0" borderId="0" xfId="0" applyFont="1" applyAlignment="1">
      <alignment vertical="top"/>
    </xf>
    <xf numFmtId="0" fontId="13" fillId="0" borderId="0" xfId="0" quotePrefix="1" applyFont="1" applyAlignment="1">
      <alignment vertical="center"/>
    </xf>
    <xf numFmtId="0" fontId="0" fillId="0" borderId="9" xfId="0" applyFont="1" applyBorder="1"/>
    <xf numFmtId="0" fontId="0" fillId="0" borderId="9" xfId="0" applyFont="1" applyBorder="1" applyAlignment="1">
      <alignment horizontal="left"/>
    </xf>
    <xf numFmtId="0" fontId="10" fillId="0" borderId="9" xfId="0" applyFont="1" applyBorder="1" applyAlignment="1">
      <alignment horizontal="left"/>
    </xf>
    <xf numFmtId="14" fontId="0" fillId="0" borderId="9" xfId="0" applyNumberFormat="1" applyFont="1" applyBorder="1" applyAlignment="1">
      <alignment horizontal="left"/>
    </xf>
    <xf numFmtId="0" fontId="10" fillId="0" borderId="9" xfId="0" applyFont="1" applyBorder="1"/>
    <xf numFmtId="0" fontId="19" fillId="0" borderId="0" xfId="0" applyFont="1" applyAlignment="1">
      <alignment vertical="center"/>
    </xf>
    <xf numFmtId="0" fontId="3" fillId="3" borderId="6" xfId="0" applyFont="1" applyFill="1" applyBorder="1" applyAlignment="1">
      <alignment horizontal="left" vertical="top"/>
    </xf>
    <xf numFmtId="0" fontId="3" fillId="3" borderId="7" xfId="0" applyFont="1" applyFill="1" applyBorder="1" applyAlignment="1">
      <alignment horizontal="center" vertical="top"/>
    </xf>
    <xf numFmtId="0" fontId="1" fillId="3" borderId="8" xfId="0" applyFont="1" applyFill="1" applyBorder="1" applyAlignment="1">
      <alignment horizontal="left" vertical="top"/>
    </xf>
    <xf numFmtId="0" fontId="3" fillId="2" borderId="0" xfId="0" applyFont="1" applyFill="1"/>
    <xf numFmtId="0" fontId="0" fillId="0" borderId="0" xfId="0" applyFont="1" applyFill="1" applyAlignment="1">
      <alignment horizontal="right"/>
    </xf>
    <xf numFmtId="0" fontId="3" fillId="0" borderId="0" xfId="0" applyFont="1" applyAlignment="1">
      <alignment horizontal="left" vertical="top"/>
    </xf>
    <xf numFmtId="0" fontId="3" fillId="0" borderId="0" xfId="0" applyNumberFormat="1" applyFont="1" applyAlignment="1">
      <alignment horizontal="left" vertical="top"/>
    </xf>
    <xf numFmtId="164" fontId="3" fillId="0" borderId="0" xfId="0" applyNumberFormat="1" applyFont="1" applyAlignment="1">
      <alignment horizontal="left" vertical="top"/>
    </xf>
    <xf numFmtId="0" fontId="3" fillId="0" borderId="0" xfId="0" applyFont="1" applyAlignment="1">
      <alignment vertical="top"/>
    </xf>
    <xf numFmtId="0" fontId="10" fillId="0" borderId="0" xfId="0" applyFont="1"/>
    <xf numFmtId="0" fontId="0" fillId="9" borderId="0" xfId="0" applyFont="1" applyFill="1"/>
    <xf numFmtId="0" fontId="0" fillId="7" borderId="0" xfId="0" applyFont="1" applyFill="1"/>
    <xf numFmtId="0" fontId="0" fillId="8" borderId="0" xfId="0" applyFont="1" applyFill="1"/>
    <xf numFmtId="0" fontId="17" fillId="0" borderId="0" xfId="0" applyFont="1" applyAlignment="1">
      <alignment horizontal="left" vertical="center"/>
    </xf>
    <xf numFmtId="0" fontId="22" fillId="3" borderId="5" xfId="0" applyFont="1" applyFill="1" applyBorder="1" applyAlignment="1">
      <alignment horizontal="left" vertical="center"/>
    </xf>
    <xf numFmtId="49" fontId="0" fillId="0" borderId="0" xfId="0" applyNumberFormat="1" applyFont="1" applyAlignment="1">
      <alignment horizontal="left" vertical="top"/>
    </xf>
    <xf numFmtId="49" fontId="3" fillId="0" borderId="0" xfId="0" applyNumberFormat="1" applyFont="1" applyAlignment="1">
      <alignment horizontal="left" vertical="top"/>
    </xf>
    <xf numFmtId="49" fontId="0" fillId="0" borderId="0" xfId="0" applyNumberFormat="1" applyAlignment="1">
      <alignment horizontal="left" vertical="top"/>
    </xf>
    <xf numFmtId="49" fontId="0" fillId="0" borderId="0" xfId="0" applyNumberFormat="1" applyAlignment="1">
      <alignment vertical="top"/>
    </xf>
    <xf numFmtId="1" fontId="3" fillId="0" borderId="0" xfId="0" applyNumberFormat="1" applyFont="1" applyAlignment="1">
      <alignment horizontal="left" vertical="center" wrapText="1"/>
    </xf>
    <xf numFmtId="0" fontId="0" fillId="0" borderId="0" xfId="0" applyFont="1" applyFill="1" applyAlignment="1">
      <alignment horizontal="left"/>
    </xf>
    <xf numFmtId="1" fontId="0" fillId="0" borderId="0" xfId="0" applyNumberFormat="1" applyFont="1" applyFill="1" applyAlignment="1">
      <alignment horizontal="left"/>
    </xf>
    <xf numFmtId="1" fontId="0" fillId="0" borderId="0" xfId="0" applyNumberFormat="1" applyFont="1" applyAlignment="1">
      <alignment horizontal="left"/>
    </xf>
    <xf numFmtId="0" fontId="0" fillId="0" borderId="0" xfId="0" applyFont="1" applyAlignment="1">
      <alignment horizontal="left" vertical="center"/>
    </xf>
    <xf numFmtId="0" fontId="0" fillId="6" borderId="0" xfId="0" applyFont="1" applyFill="1" applyAlignment="1">
      <alignment horizontal="left"/>
    </xf>
    <xf numFmtId="0" fontId="3" fillId="0" borderId="0" xfId="0" applyFont="1" applyBorder="1" applyAlignment="1">
      <alignment horizontal="left"/>
    </xf>
    <xf numFmtId="3" fontId="3" fillId="0" borderId="0" xfId="0" applyNumberFormat="1" applyFont="1" applyBorder="1" applyAlignment="1">
      <alignment horizontal="left"/>
    </xf>
    <xf numFmtId="49" fontId="0" fillId="0" borderId="0" xfId="0" applyNumberFormat="1" applyFont="1" applyFill="1" applyAlignment="1">
      <alignment horizontal="left"/>
    </xf>
    <xf numFmtId="0" fontId="10" fillId="0" borderId="4" xfId="0" applyFont="1" applyBorder="1" applyAlignment="1">
      <alignment horizontal="left" vertical="top" wrapText="1"/>
    </xf>
    <xf numFmtId="0" fontId="20" fillId="2" borderId="1" xfId="0" applyFont="1" applyFill="1" applyBorder="1" applyAlignment="1">
      <alignment horizontal="left" vertical="top"/>
    </xf>
    <xf numFmtId="0" fontId="24" fillId="0" borderId="0" xfId="0" applyFont="1"/>
    <xf numFmtId="0" fontId="25" fillId="0" borderId="0" xfId="0" applyFont="1" applyBorder="1" applyAlignment="1">
      <alignment horizontal="left"/>
    </xf>
    <xf numFmtId="0" fontId="3" fillId="4" borderId="0" xfId="0" applyFont="1" applyFill="1" applyAlignment="1">
      <alignment horizontal="center" vertical="center"/>
    </xf>
  </cellXfs>
  <cellStyles count="2">
    <cellStyle name="Hyperlink" xfId="1" builtinId="8"/>
    <cellStyle name="Normal" xfId="0" builtinId="0"/>
  </cellStyles>
  <dxfs count="36">
    <dxf>
      <font>
        <b/>
        <i val="0"/>
        <color rgb="FF008E40"/>
      </font>
    </dxf>
    <dxf>
      <font>
        <b/>
        <i val="0"/>
        <color rgb="FFFF0000"/>
      </font>
    </dxf>
    <dxf>
      <font>
        <b/>
        <i val="0"/>
        <color rgb="FF008E40"/>
      </font>
    </dxf>
    <dxf>
      <font>
        <b/>
        <i val="0"/>
        <color rgb="FFFF0000"/>
      </font>
    </dxf>
    <dxf>
      <font>
        <b/>
        <i val="0"/>
        <color rgb="FF008E40"/>
      </font>
    </dxf>
    <dxf>
      <font>
        <b/>
        <i val="0"/>
        <color rgb="FFFF0000"/>
      </font>
    </dxf>
    <dxf>
      <font>
        <b/>
        <i val="0"/>
        <color rgb="FF008E40"/>
      </font>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008E40"/>
      <color rgb="FFFFFF99"/>
      <color rgb="FF0033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213360</xdr:colOff>
      <xdr:row>0</xdr:row>
      <xdr:rowOff>15240</xdr:rowOff>
    </xdr:from>
    <xdr:to>
      <xdr:col>13</xdr:col>
      <xdr:colOff>0</xdr:colOff>
      <xdr:row>2</xdr:row>
      <xdr:rowOff>117468</xdr:rowOff>
    </xdr:to>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287000" y="15240"/>
          <a:ext cx="1950720" cy="635628"/>
        </a:xfrm>
        <a:prstGeom prst="rect">
          <a:avLst/>
        </a:prstGeom>
      </xdr:spPr>
    </xdr:pic>
    <xdr:clientData/>
  </xdr:twoCellAnchor>
  <xdr:twoCellAnchor editAs="oneCell">
    <xdr:from>
      <xdr:col>7</xdr:col>
      <xdr:colOff>708660</xdr:colOff>
      <xdr:row>0</xdr:row>
      <xdr:rowOff>15240</xdr:rowOff>
    </xdr:from>
    <xdr:to>
      <xdr:col>10</xdr:col>
      <xdr:colOff>60960</xdr:colOff>
      <xdr:row>2</xdr:row>
      <xdr:rowOff>121920</xdr:rowOff>
    </xdr:to>
    <xdr:pic>
      <xdr:nvPicPr>
        <xdr:cNvPr id="6" name="Picture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221980" y="15240"/>
          <a:ext cx="1912620" cy="640080"/>
        </a:xfrm>
        <a:prstGeom prst="rect">
          <a:avLst/>
        </a:prstGeom>
      </xdr:spPr>
    </xdr:pic>
    <xdr:clientData/>
  </xdr:twoCellAnchor>
  <xdr:twoCellAnchor>
    <xdr:from>
      <xdr:col>0</xdr:col>
      <xdr:colOff>1341120</xdr:colOff>
      <xdr:row>38</xdr:row>
      <xdr:rowOff>0</xdr:rowOff>
    </xdr:from>
    <xdr:to>
      <xdr:col>0</xdr:col>
      <xdr:colOff>1630680</xdr:colOff>
      <xdr:row>40</xdr:row>
      <xdr:rowOff>0</xdr:rowOff>
    </xdr:to>
    <xdr:sp macro="" textlink="">
      <xdr:nvSpPr>
        <xdr:cNvPr id="2" name="TextBox 1"/>
        <xdr:cNvSpPr txBox="1"/>
      </xdr:nvSpPr>
      <xdr:spPr>
        <a:xfrm>
          <a:off x="1341120" y="6743700"/>
          <a:ext cx="289560" cy="350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latin typeface="Arial" panose="020B0604020202020204" pitchFamily="34" charset="0"/>
              <a:cs typeface="Arial" panose="020B0604020202020204" pitchFamily="34" charset="0"/>
            </a:rPr>
            <a: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hscic.gov.uk/" TargetMode="External"/><Relationship Id="rId1" Type="http://schemas.openxmlformats.org/officeDocument/2006/relationships/hyperlink" Target="mailto:genetic.testing@hscic.gov.uk"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7"/>
  <sheetViews>
    <sheetView showGridLines="0" tabSelected="1" workbookViewId="0">
      <selection activeCell="A3" sqref="A3"/>
    </sheetView>
  </sheetViews>
  <sheetFormatPr defaultColWidth="8.75" defaultRowHeight="14.25" x14ac:dyDescent="0.2"/>
  <cols>
    <col min="1" max="1" width="21.75" style="1" customWidth="1"/>
    <col min="2" max="2" width="11.25" style="1" customWidth="1"/>
    <col min="3" max="3" width="16.375" style="1" customWidth="1"/>
    <col min="4" max="4" width="11.625" style="1" customWidth="1"/>
    <col min="5" max="6" width="11.25" style="1" customWidth="1"/>
    <col min="7" max="7" width="15.25" style="1" customWidth="1"/>
    <col min="8" max="8" width="13.25" style="1" customWidth="1"/>
    <col min="9" max="10" width="10.25" style="1" customWidth="1"/>
    <col min="11" max="11" width="10.75" style="1" customWidth="1"/>
    <col min="12" max="16384" width="8.75" style="1"/>
  </cols>
  <sheetData>
    <row r="1" spans="1:8" ht="20.25" x14ac:dyDescent="0.3">
      <c r="A1" s="16" t="s">
        <v>46</v>
      </c>
    </row>
    <row r="2" spans="1:8" ht="20.25" x14ac:dyDescent="0.3">
      <c r="A2" s="16" t="s">
        <v>47</v>
      </c>
    </row>
    <row r="4" spans="1:8" x14ac:dyDescent="0.2">
      <c r="A4" s="5" t="s">
        <v>125</v>
      </c>
    </row>
    <row r="5" spans="1:8" x14ac:dyDescent="0.2">
      <c r="A5" s="5" t="s">
        <v>82</v>
      </c>
    </row>
    <row r="6" spans="1:8" x14ac:dyDescent="0.2">
      <c r="A6" s="5" t="s">
        <v>106</v>
      </c>
    </row>
    <row r="7" spans="1:8" x14ac:dyDescent="0.2">
      <c r="A7" s="5" t="s">
        <v>126</v>
      </c>
    </row>
    <row r="9" spans="1:8" x14ac:dyDescent="0.2">
      <c r="A9" s="5" t="s">
        <v>84</v>
      </c>
    </row>
    <row r="10" spans="1:8" ht="13.9" x14ac:dyDescent="0.25">
      <c r="A10" s="17" t="s">
        <v>129</v>
      </c>
      <c r="H10" s="61" t="s">
        <v>116</v>
      </c>
    </row>
    <row r="11" spans="1:8" ht="13.9" x14ac:dyDescent="0.25">
      <c r="A11" s="17" t="s">
        <v>130</v>
      </c>
      <c r="H11" s="61" t="s">
        <v>116</v>
      </c>
    </row>
    <row r="12" spans="1:8" ht="13.9" x14ac:dyDescent="0.25">
      <c r="A12" s="17" t="s">
        <v>52</v>
      </c>
      <c r="H12" s="61" t="s">
        <v>116</v>
      </c>
    </row>
    <row r="13" spans="1:8" ht="13.9" x14ac:dyDescent="0.25">
      <c r="A13" s="17" t="s">
        <v>107</v>
      </c>
      <c r="H13" s="62" t="s">
        <v>117</v>
      </c>
    </row>
    <row r="14" spans="1:8" s="5" customFormat="1" ht="14.45" x14ac:dyDescent="0.3">
      <c r="A14" s="18" t="s">
        <v>83</v>
      </c>
      <c r="H14" s="60" t="s">
        <v>9</v>
      </c>
    </row>
    <row r="16" spans="1:8" ht="18" x14ac:dyDescent="0.25">
      <c r="A16" s="19" t="s">
        <v>53</v>
      </c>
    </row>
    <row r="17" spans="1:14" s="5" customFormat="1" x14ac:dyDescent="0.2">
      <c r="A17" s="5" t="s">
        <v>60</v>
      </c>
    </row>
    <row r="18" spans="1:14" s="5" customFormat="1" x14ac:dyDescent="0.2">
      <c r="A18" s="5" t="s">
        <v>108</v>
      </c>
    </row>
    <row r="19" spans="1:14" s="5" customFormat="1" ht="15" x14ac:dyDescent="0.25">
      <c r="A19" s="2" t="s">
        <v>74</v>
      </c>
    </row>
    <row r="20" spans="1:14" s="5" customFormat="1" ht="15" x14ac:dyDescent="0.25">
      <c r="A20" s="2" t="s">
        <v>54</v>
      </c>
    </row>
    <row r="21" spans="1:14" s="5" customFormat="1" x14ac:dyDescent="0.2">
      <c r="A21" s="20" t="s">
        <v>65</v>
      </c>
    </row>
    <row r="22" spans="1:14" s="5" customFormat="1" x14ac:dyDescent="0.2">
      <c r="A22" s="20" t="s">
        <v>55</v>
      </c>
    </row>
    <row r="23" spans="1:14" s="5" customFormat="1" x14ac:dyDescent="0.2">
      <c r="A23" s="20" t="s">
        <v>56</v>
      </c>
    </row>
    <row r="24" spans="1:14" s="5" customFormat="1" x14ac:dyDescent="0.2">
      <c r="A24" s="20" t="s">
        <v>57</v>
      </c>
    </row>
    <row r="25" spans="1:14" s="5" customFormat="1" x14ac:dyDescent="0.2">
      <c r="A25" s="20" t="s">
        <v>58</v>
      </c>
    </row>
    <row r="26" spans="1:14" s="5" customFormat="1" x14ac:dyDescent="0.2">
      <c r="A26" s="20" t="s">
        <v>59</v>
      </c>
    </row>
    <row r="27" spans="1:14" s="5" customFormat="1" x14ac:dyDescent="0.2"/>
    <row r="28" spans="1:14" s="5" customFormat="1" ht="15.75" x14ac:dyDescent="0.25">
      <c r="A28" s="25" t="s">
        <v>62</v>
      </c>
    </row>
    <row r="29" spans="1:14" s="5" customFormat="1" ht="15" x14ac:dyDescent="0.25">
      <c r="A29" s="23" t="s">
        <v>0</v>
      </c>
      <c r="B29" s="53" t="s">
        <v>81</v>
      </c>
      <c r="C29" s="2"/>
      <c r="D29" s="2"/>
      <c r="E29" s="2"/>
      <c r="F29" s="2"/>
      <c r="G29" s="2"/>
      <c r="H29" s="2"/>
      <c r="I29" s="2"/>
      <c r="J29" s="2"/>
      <c r="K29" s="2"/>
      <c r="L29" s="2"/>
      <c r="M29" s="2"/>
      <c r="N29" s="2"/>
    </row>
    <row r="30" spans="1:14" s="5" customFormat="1" ht="15" x14ac:dyDescent="0.25">
      <c r="A30" s="23" t="s">
        <v>48</v>
      </c>
      <c r="B30" s="5" t="s">
        <v>104</v>
      </c>
      <c r="C30" s="2"/>
      <c r="D30" s="2"/>
      <c r="E30" s="2"/>
      <c r="F30" s="2"/>
      <c r="G30" s="2"/>
      <c r="H30" s="2"/>
      <c r="I30" s="2"/>
      <c r="J30" s="2"/>
      <c r="K30" s="2"/>
      <c r="L30" s="2"/>
      <c r="M30" s="2"/>
      <c r="N30" s="2"/>
    </row>
    <row r="31" spans="1:14" s="5" customFormat="1" ht="15" x14ac:dyDescent="0.25">
      <c r="A31" s="24" t="s">
        <v>61</v>
      </c>
      <c r="B31" s="3" t="s">
        <v>63</v>
      </c>
      <c r="C31" s="2"/>
      <c r="D31" s="2"/>
      <c r="E31" s="2"/>
      <c r="F31" s="2"/>
      <c r="G31" s="2"/>
      <c r="H31" s="2"/>
      <c r="I31" s="2"/>
      <c r="J31" s="2"/>
      <c r="K31" s="2"/>
      <c r="L31" s="2"/>
      <c r="M31" s="2"/>
      <c r="N31" s="2"/>
    </row>
    <row r="32" spans="1:14" s="5" customFormat="1" ht="15" x14ac:dyDescent="0.25">
      <c r="A32" s="24" t="s">
        <v>1</v>
      </c>
      <c r="B32" s="3" t="s">
        <v>76</v>
      </c>
    </row>
    <row r="33" spans="1:8" s="5" customFormat="1" ht="15" x14ac:dyDescent="0.25">
      <c r="A33" s="24" t="s">
        <v>75</v>
      </c>
      <c r="B33" s="3" t="s">
        <v>85</v>
      </c>
    </row>
    <row r="34" spans="1:8" s="5" customFormat="1" ht="15" x14ac:dyDescent="0.25">
      <c r="A34" s="24" t="s">
        <v>2</v>
      </c>
      <c r="B34" s="3" t="s">
        <v>77</v>
      </c>
    </row>
    <row r="35" spans="1:8" s="5" customFormat="1" ht="15" x14ac:dyDescent="0.25">
      <c r="A35" s="23" t="s">
        <v>90</v>
      </c>
      <c r="B35" s="5" t="s">
        <v>132</v>
      </c>
      <c r="C35" s="22"/>
      <c r="D35" s="22"/>
    </row>
    <row r="36" spans="1:8" s="5" customFormat="1" ht="15" x14ac:dyDescent="0.25">
      <c r="A36" s="23" t="s">
        <v>92</v>
      </c>
      <c r="B36" s="5" t="s">
        <v>131</v>
      </c>
      <c r="C36" s="22"/>
      <c r="D36" s="22"/>
    </row>
    <row r="37" spans="1:8" s="5" customFormat="1" ht="15" x14ac:dyDescent="0.25">
      <c r="A37" s="23" t="s">
        <v>93</v>
      </c>
      <c r="B37" s="5" t="s">
        <v>96</v>
      </c>
      <c r="C37" s="22"/>
      <c r="D37" s="22"/>
    </row>
    <row r="38" spans="1:8" s="5" customFormat="1" ht="15" x14ac:dyDescent="0.25">
      <c r="A38" s="23" t="s">
        <v>94</v>
      </c>
      <c r="B38" s="5" t="s">
        <v>97</v>
      </c>
    </row>
    <row r="39" spans="1:8" s="5" customFormat="1" ht="15" x14ac:dyDescent="0.25">
      <c r="A39" s="23" t="s">
        <v>3</v>
      </c>
      <c r="B39" s="5" t="s">
        <v>95</v>
      </c>
    </row>
    <row r="40" spans="1:8" s="5" customFormat="1" ht="15" x14ac:dyDescent="0.25">
      <c r="A40" s="23"/>
      <c r="B40" s="5" t="s">
        <v>91</v>
      </c>
      <c r="C40" s="3"/>
      <c r="D40" s="3"/>
      <c r="E40" s="3"/>
      <c r="F40" s="3"/>
      <c r="G40" s="3"/>
      <c r="H40" s="3"/>
    </row>
    <row r="41" spans="1:8" s="5" customFormat="1" x14ac:dyDescent="0.2">
      <c r="C41" s="3"/>
      <c r="D41" s="4"/>
      <c r="E41" s="4"/>
      <c r="F41" s="4"/>
    </row>
    <row r="42" spans="1:8" s="5" customFormat="1" ht="15.75" x14ac:dyDescent="0.25">
      <c r="A42" s="21" t="s">
        <v>99</v>
      </c>
      <c r="C42" s="3"/>
      <c r="D42" s="4"/>
      <c r="E42" s="4"/>
      <c r="F42" s="4"/>
    </row>
    <row r="43" spans="1:8" s="5" customFormat="1" ht="15" x14ac:dyDescent="0.25">
      <c r="A43" s="30" t="s">
        <v>64</v>
      </c>
    </row>
    <row r="44" spans="1:8" s="5" customFormat="1" ht="15" x14ac:dyDescent="0.25">
      <c r="A44" s="2" t="s">
        <v>105</v>
      </c>
    </row>
    <row r="45" spans="1:8" s="5" customFormat="1" ht="15" x14ac:dyDescent="0.25">
      <c r="A45" s="30" t="s">
        <v>127</v>
      </c>
    </row>
    <row r="46" spans="1:8" s="5" customFormat="1" ht="15" x14ac:dyDescent="0.25">
      <c r="A46" s="30" t="s">
        <v>110</v>
      </c>
    </row>
    <row r="47" spans="1:8" s="5" customFormat="1" ht="15" x14ac:dyDescent="0.25">
      <c r="A47" s="30" t="s">
        <v>109</v>
      </c>
    </row>
    <row r="48" spans="1:8" s="5" customFormat="1" ht="20.45" customHeight="1" x14ac:dyDescent="0.2">
      <c r="A48" s="49" t="s">
        <v>88</v>
      </c>
    </row>
    <row r="49" spans="1:11" s="5" customFormat="1" x14ac:dyDescent="0.2">
      <c r="A49" s="48" t="s">
        <v>0</v>
      </c>
      <c r="B49" s="44" t="s">
        <v>48</v>
      </c>
      <c r="C49" s="44" t="s">
        <v>4</v>
      </c>
      <c r="D49" s="44" t="s">
        <v>1</v>
      </c>
      <c r="E49" s="44" t="s">
        <v>75</v>
      </c>
      <c r="F49" s="44" t="s">
        <v>2</v>
      </c>
      <c r="G49" s="44" t="s">
        <v>90</v>
      </c>
      <c r="H49" s="44" t="s">
        <v>92</v>
      </c>
      <c r="I49" s="44" t="s">
        <v>93</v>
      </c>
      <c r="J49" s="44" t="s">
        <v>94</v>
      </c>
      <c r="K49" s="44" t="s">
        <v>3</v>
      </c>
    </row>
    <row r="50" spans="1:11" s="5" customFormat="1" x14ac:dyDescent="0.2">
      <c r="A50" s="46" t="s">
        <v>11</v>
      </c>
      <c r="B50" s="45" t="s">
        <v>18</v>
      </c>
      <c r="C50" s="45" t="s">
        <v>100</v>
      </c>
      <c r="D50" s="45"/>
      <c r="E50" s="45"/>
      <c r="F50" s="47">
        <v>22656</v>
      </c>
      <c r="G50" s="45">
        <v>1</v>
      </c>
      <c r="H50" s="45"/>
      <c r="I50" s="45">
        <v>3</v>
      </c>
      <c r="J50" s="45"/>
      <c r="K50" s="45" t="s">
        <v>5</v>
      </c>
    </row>
    <row r="51" spans="1:11" s="5" customFormat="1" x14ac:dyDescent="0.2">
      <c r="A51" s="46" t="s">
        <v>11</v>
      </c>
      <c r="B51" s="45" t="s">
        <v>18</v>
      </c>
      <c r="C51" s="45" t="s">
        <v>101</v>
      </c>
      <c r="D51" s="45"/>
      <c r="E51" s="45"/>
      <c r="F51" s="47">
        <v>40633</v>
      </c>
      <c r="G51" s="45"/>
      <c r="H51" s="45">
        <v>2</v>
      </c>
      <c r="I51" s="45">
        <v>3</v>
      </c>
      <c r="J51" s="45"/>
      <c r="K51" s="45" t="s">
        <v>5</v>
      </c>
    </row>
    <row r="52" spans="1:11" s="5" customFormat="1" x14ac:dyDescent="0.2">
      <c r="A52" s="46" t="s">
        <v>87</v>
      </c>
      <c r="B52" s="45" t="s">
        <v>18</v>
      </c>
      <c r="C52" s="45"/>
      <c r="D52" s="45">
        <v>2024546789</v>
      </c>
      <c r="E52" s="45"/>
      <c r="F52" s="47">
        <v>37610</v>
      </c>
      <c r="G52" s="45"/>
      <c r="H52" s="45"/>
      <c r="I52" s="45"/>
      <c r="J52" s="45">
        <v>4</v>
      </c>
      <c r="K52" s="45" t="s">
        <v>5</v>
      </c>
    </row>
    <row r="53" spans="1:11" s="5" customFormat="1" x14ac:dyDescent="0.2">
      <c r="A53" s="46" t="s">
        <v>87</v>
      </c>
      <c r="B53" s="45" t="s">
        <v>18</v>
      </c>
      <c r="C53" s="45" t="s">
        <v>102</v>
      </c>
      <c r="D53" s="45">
        <v>3289745612</v>
      </c>
      <c r="E53" s="45"/>
      <c r="F53" s="47"/>
      <c r="G53" s="45"/>
      <c r="H53" s="45">
        <v>2</v>
      </c>
      <c r="I53" s="45"/>
      <c r="J53" s="45">
        <v>4</v>
      </c>
      <c r="K53" s="45" t="s">
        <v>5</v>
      </c>
    </row>
    <row r="54" spans="1:11" s="5" customFormat="1" x14ac:dyDescent="0.2">
      <c r="A54" s="3"/>
    </row>
    <row r="55" spans="1:11" s="5" customFormat="1" x14ac:dyDescent="0.2">
      <c r="A55" s="3"/>
    </row>
    <row r="56" spans="1:11" s="5" customFormat="1" ht="18" x14ac:dyDescent="0.25">
      <c r="A56" s="19" t="s">
        <v>119</v>
      </c>
    </row>
    <row r="57" spans="1:11" x14ac:dyDescent="0.2">
      <c r="A57" s="5" t="s">
        <v>111</v>
      </c>
    </row>
    <row r="58" spans="1:11" s="5" customFormat="1" x14ac:dyDescent="0.2">
      <c r="A58" s="5" t="s">
        <v>67</v>
      </c>
    </row>
    <row r="59" spans="1:11" s="5" customFormat="1" x14ac:dyDescent="0.2">
      <c r="A59" s="5" t="s">
        <v>68</v>
      </c>
    </row>
    <row r="60" spans="1:11" s="5" customFormat="1" x14ac:dyDescent="0.2">
      <c r="A60" s="20" t="s">
        <v>69</v>
      </c>
    </row>
    <row r="61" spans="1:11" s="5" customFormat="1" x14ac:dyDescent="0.2">
      <c r="A61" s="20" t="s">
        <v>112</v>
      </c>
    </row>
    <row r="62" spans="1:11" s="5" customFormat="1" x14ac:dyDescent="0.2">
      <c r="A62" s="20" t="s">
        <v>113</v>
      </c>
    </row>
    <row r="63" spans="1:11" s="5" customFormat="1" x14ac:dyDescent="0.2">
      <c r="A63" s="20" t="s">
        <v>114</v>
      </c>
    </row>
    <row r="64" spans="1:11" s="5" customFormat="1" x14ac:dyDescent="0.2">
      <c r="A64" s="20"/>
    </row>
    <row r="65" spans="1:1" s="5" customFormat="1" x14ac:dyDescent="0.2">
      <c r="A65" s="20"/>
    </row>
    <row r="66" spans="1:1" s="5" customFormat="1" ht="18" x14ac:dyDescent="0.25">
      <c r="A66" s="19" t="s">
        <v>120</v>
      </c>
    </row>
    <row r="67" spans="1:1" s="5" customFormat="1" x14ac:dyDescent="0.2">
      <c r="A67" s="31" t="s">
        <v>73</v>
      </c>
    </row>
    <row r="68" spans="1:1" s="5" customFormat="1" x14ac:dyDescent="0.2">
      <c r="A68" s="31" t="s">
        <v>86</v>
      </c>
    </row>
    <row r="69" spans="1:1" s="5" customFormat="1" x14ac:dyDescent="0.2"/>
    <row r="70" spans="1:1" s="5" customFormat="1" ht="18" x14ac:dyDescent="0.25">
      <c r="A70" s="19" t="s">
        <v>118</v>
      </c>
    </row>
    <row r="71" spans="1:1" s="5" customFormat="1" x14ac:dyDescent="0.2">
      <c r="A71" s="5" t="s">
        <v>115</v>
      </c>
    </row>
    <row r="72" spans="1:1" s="5" customFormat="1" x14ac:dyDescent="0.2">
      <c r="A72" s="5" t="s">
        <v>66</v>
      </c>
    </row>
    <row r="73" spans="1:1" s="5" customFormat="1" x14ac:dyDescent="0.2"/>
    <row r="74" spans="1:1" s="5" customFormat="1" x14ac:dyDescent="0.2"/>
    <row r="75" spans="1:1" ht="18" x14ac:dyDescent="0.25">
      <c r="A75" s="19" t="s">
        <v>6</v>
      </c>
    </row>
    <row r="76" spans="1:1" x14ac:dyDescent="0.2">
      <c r="A76" s="5" t="s">
        <v>13</v>
      </c>
    </row>
    <row r="77" spans="1:1" x14ac:dyDescent="0.2">
      <c r="A77" s="11" t="s">
        <v>7</v>
      </c>
    </row>
    <row r="78" spans="1:1" s="5" customFormat="1" x14ac:dyDescent="0.2"/>
    <row r="79" spans="1:1" s="5" customFormat="1" x14ac:dyDescent="0.2"/>
    <row r="80" spans="1:1" s="42" customFormat="1" ht="23.45" customHeight="1" x14ac:dyDescent="0.2">
      <c r="A80" s="43" t="s">
        <v>98</v>
      </c>
    </row>
    <row r="81" spans="1:1" s="5" customFormat="1" x14ac:dyDescent="0.2">
      <c r="A81" s="5" t="s">
        <v>14</v>
      </c>
    </row>
    <row r="82" spans="1:1" s="5" customFormat="1" x14ac:dyDescent="0.2">
      <c r="A82" s="5" t="s">
        <v>15</v>
      </c>
    </row>
    <row r="83" spans="1:1" x14ac:dyDescent="0.2">
      <c r="A83" s="1" t="s">
        <v>16</v>
      </c>
    </row>
    <row r="84" spans="1:1" x14ac:dyDescent="0.2">
      <c r="A84" s="1" t="s">
        <v>17</v>
      </c>
    </row>
    <row r="85" spans="1:1" x14ac:dyDescent="0.2">
      <c r="A85" s="5" t="s">
        <v>18</v>
      </c>
    </row>
    <row r="86" spans="1:1" x14ac:dyDescent="0.2">
      <c r="A86" s="1" t="s">
        <v>19</v>
      </c>
    </row>
    <row r="87" spans="1:1" x14ac:dyDescent="0.2">
      <c r="A87" s="1" t="s">
        <v>20</v>
      </c>
    </row>
    <row r="88" spans="1:1" x14ac:dyDescent="0.2">
      <c r="A88" s="1" t="s">
        <v>21</v>
      </c>
    </row>
    <row r="89" spans="1:1" x14ac:dyDescent="0.2">
      <c r="A89" s="1" t="s">
        <v>22</v>
      </c>
    </row>
    <row r="90" spans="1:1" x14ac:dyDescent="0.2">
      <c r="A90" s="1" t="s">
        <v>23</v>
      </c>
    </row>
    <row r="91" spans="1:1" x14ac:dyDescent="0.2">
      <c r="A91" s="1" t="s">
        <v>24</v>
      </c>
    </row>
    <row r="92" spans="1:1" x14ac:dyDescent="0.2">
      <c r="A92" s="1" t="s">
        <v>25</v>
      </c>
    </row>
    <row r="93" spans="1:1" x14ac:dyDescent="0.2">
      <c r="A93" s="1" t="s">
        <v>26</v>
      </c>
    </row>
    <row r="94" spans="1:1" x14ac:dyDescent="0.2">
      <c r="A94" s="1" t="s">
        <v>27</v>
      </c>
    </row>
    <row r="95" spans="1:1" x14ac:dyDescent="0.2">
      <c r="A95" s="1" t="s">
        <v>28</v>
      </c>
    </row>
    <row r="96" spans="1:1" x14ac:dyDescent="0.2">
      <c r="A96" s="1" t="s">
        <v>29</v>
      </c>
    </row>
    <row r="97" spans="1:1" x14ac:dyDescent="0.2">
      <c r="A97" s="1" t="s">
        <v>30</v>
      </c>
    </row>
    <row r="98" spans="1:1" x14ac:dyDescent="0.2">
      <c r="A98" s="1" t="s">
        <v>31</v>
      </c>
    </row>
    <row r="99" spans="1:1" x14ac:dyDescent="0.2">
      <c r="A99" s="1" t="s">
        <v>32</v>
      </c>
    </row>
    <row r="100" spans="1:1" x14ac:dyDescent="0.2">
      <c r="A100" s="1" t="s">
        <v>33</v>
      </c>
    </row>
    <row r="101" spans="1:1" x14ac:dyDescent="0.2">
      <c r="A101" s="1" t="s">
        <v>34</v>
      </c>
    </row>
    <row r="102" spans="1:1" x14ac:dyDescent="0.2">
      <c r="A102" s="1" t="s">
        <v>35</v>
      </c>
    </row>
    <row r="103" spans="1:1" x14ac:dyDescent="0.2">
      <c r="A103" s="59" t="s">
        <v>45</v>
      </c>
    </row>
    <row r="104" spans="1:1" x14ac:dyDescent="0.2">
      <c r="A104" s="1" t="s">
        <v>36</v>
      </c>
    </row>
    <row r="105" spans="1:1" x14ac:dyDescent="0.2">
      <c r="A105" s="1" t="s">
        <v>37</v>
      </c>
    </row>
    <row r="106" spans="1:1" x14ac:dyDescent="0.2">
      <c r="A106" s="1" t="s">
        <v>38</v>
      </c>
    </row>
    <row r="107" spans="1:1" x14ac:dyDescent="0.2">
      <c r="A107" s="1" t="s">
        <v>39</v>
      </c>
    </row>
    <row r="108" spans="1:1" x14ac:dyDescent="0.2">
      <c r="A108" s="1" t="s">
        <v>40</v>
      </c>
    </row>
    <row r="109" spans="1:1" x14ac:dyDescent="0.2">
      <c r="A109" s="1" t="s">
        <v>41</v>
      </c>
    </row>
    <row r="110" spans="1:1" x14ac:dyDescent="0.2">
      <c r="A110" s="1" t="s">
        <v>42</v>
      </c>
    </row>
    <row r="111" spans="1:1" x14ac:dyDescent="0.2">
      <c r="A111" s="1" t="s">
        <v>43</v>
      </c>
    </row>
    <row r="112" spans="1:1" x14ac:dyDescent="0.2">
      <c r="A112" s="1" t="s">
        <v>44</v>
      </c>
    </row>
    <row r="114" spans="1:1" x14ac:dyDescent="0.2">
      <c r="A114" s="5"/>
    </row>
    <row r="115" spans="1:1" x14ac:dyDescent="0.2">
      <c r="A115" s="5" t="s">
        <v>8</v>
      </c>
    </row>
    <row r="116" spans="1:1" x14ac:dyDescent="0.2">
      <c r="A116" s="11" t="s">
        <v>49</v>
      </c>
    </row>
    <row r="117" spans="1:1" x14ac:dyDescent="0.2">
      <c r="A117" s="5"/>
    </row>
  </sheetData>
  <hyperlinks>
    <hyperlink ref="A77" r:id="rId1"/>
    <hyperlink ref="A116" r:id="rId2"/>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P35"/>
  <sheetViews>
    <sheetView workbookViewId="0">
      <selection activeCell="A2" sqref="A2"/>
    </sheetView>
  </sheetViews>
  <sheetFormatPr defaultColWidth="8.75" defaultRowHeight="14.25" x14ac:dyDescent="0.2"/>
  <cols>
    <col min="1" max="1" width="9.375" style="28" customWidth="1"/>
    <col min="2" max="2" width="31.25" style="67" bestFit="1" customWidth="1"/>
    <col min="3" max="3" width="18.25" style="67" customWidth="1"/>
    <col min="4" max="4" width="14.125" style="65" customWidth="1"/>
    <col min="5" max="5" width="14.5" style="65" customWidth="1"/>
    <col min="6" max="6" width="12.25" style="27" customWidth="1"/>
    <col min="7" max="7" width="16.5" style="28" customWidth="1"/>
    <col min="8" max="8" width="14" style="28" customWidth="1"/>
    <col min="9" max="9" width="9.5" style="26" customWidth="1"/>
    <col min="10" max="10" width="10.625" style="26" customWidth="1"/>
    <col min="11" max="11" width="12.75" style="67" customWidth="1"/>
    <col min="12" max="12" width="9.875" style="37" bestFit="1" customWidth="1"/>
    <col min="13" max="14" width="6.25" style="28" customWidth="1"/>
    <col min="15" max="15" width="15.25" style="39" customWidth="1"/>
    <col min="16" max="16" width="31.25" style="40" bestFit="1" customWidth="1"/>
    <col min="17" max="16384" width="8.75" style="29"/>
  </cols>
  <sheetData>
    <row r="1" spans="1:11" s="58" customFormat="1" ht="15" x14ac:dyDescent="0.2">
      <c r="A1" s="56" t="s">
        <v>0</v>
      </c>
      <c r="B1" s="66" t="s">
        <v>48</v>
      </c>
      <c r="C1" s="66" t="s">
        <v>4</v>
      </c>
      <c r="D1" s="66" t="s">
        <v>1</v>
      </c>
      <c r="E1" s="66" t="s">
        <v>75</v>
      </c>
      <c r="F1" s="57" t="s">
        <v>2</v>
      </c>
      <c r="G1" s="56" t="s">
        <v>90</v>
      </c>
      <c r="H1" s="56" t="s">
        <v>92</v>
      </c>
      <c r="I1" s="55" t="s">
        <v>93</v>
      </c>
      <c r="J1" s="55" t="s">
        <v>94</v>
      </c>
      <c r="K1" s="66" t="s">
        <v>3</v>
      </c>
    </row>
    <row r="2" spans="1:11" s="29" customFormat="1" ht="15" x14ac:dyDescent="0.2">
      <c r="A2" s="28"/>
      <c r="B2" s="80"/>
      <c r="C2" s="67"/>
      <c r="D2" s="65"/>
      <c r="E2" s="65"/>
      <c r="F2" s="27"/>
      <c r="G2" s="28"/>
      <c r="H2" s="28"/>
      <c r="I2" s="26"/>
      <c r="J2" s="26"/>
      <c r="K2" s="67"/>
    </row>
    <row r="3" spans="1:11" s="29" customFormat="1" ht="15" x14ac:dyDescent="0.25">
      <c r="A3" s="28"/>
      <c r="B3" s="80"/>
      <c r="C3" s="67"/>
      <c r="D3" s="65"/>
      <c r="E3" s="65"/>
      <c r="F3" s="27"/>
      <c r="G3" s="28"/>
      <c r="H3" s="28"/>
      <c r="I3" s="26"/>
      <c r="J3" s="26"/>
      <c r="K3" s="67"/>
    </row>
    <row r="4" spans="1:11" s="29" customFormat="1" x14ac:dyDescent="0.2">
      <c r="A4" s="28"/>
      <c r="B4" s="67"/>
      <c r="C4" s="67"/>
      <c r="D4" s="65"/>
      <c r="E4" s="65"/>
      <c r="F4" s="27"/>
      <c r="G4" s="28"/>
      <c r="H4" s="28"/>
      <c r="I4" s="26"/>
      <c r="J4" s="26"/>
      <c r="K4" s="67"/>
    </row>
    <row r="5" spans="1:11" s="29" customFormat="1" x14ac:dyDescent="0.2">
      <c r="A5" s="28"/>
      <c r="B5" s="67"/>
      <c r="C5" s="67"/>
      <c r="D5" s="65"/>
      <c r="E5" s="65"/>
      <c r="F5" s="27"/>
      <c r="G5" s="28"/>
      <c r="H5" s="28"/>
      <c r="I5" s="26"/>
      <c r="J5" s="26"/>
      <c r="K5" s="67"/>
    </row>
    <row r="6" spans="1:11" s="29" customFormat="1" x14ac:dyDescent="0.2">
      <c r="A6" s="28"/>
      <c r="B6" s="67"/>
      <c r="C6" s="67"/>
      <c r="D6" s="65"/>
      <c r="E6" s="65"/>
      <c r="F6" s="27"/>
      <c r="G6" s="28"/>
      <c r="H6" s="28"/>
      <c r="I6" s="26"/>
      <c r="J6" s="26"/>
      <c r="K6" s="67"/>
    </row>
    <row r="7" spans="1:11" s="29" customFormat="1" x14ac:dyDescent="0.2">
      <c r="A7" s="28"/>
      <c r="B7" s="67"/>
      <c r="C7" s="67"/>
      <c r="D7" s="65"/>
      <c r="E7" s="65"/>
      <c r="F7" s="27"/>
      <c r="G7" s="28"/>
      <c r="H7" s="28"/>
      <c r="I7" s="26"/>
      <c r="J7" s="26"/>
      <c r="K7" s="67"/>
    </row>
    <row r="8" spans="1:11" s="29" customFormat="1" x14ac:dyDescent="0.2">
      <c r="A8" s="28"/>
      <c r="B8" s="67"/>
      <c r="C8" s="67"/>
      <c r="D8" s="65"/>
      <c r="E8" s="65"/>
      <c r="F8" s="27"/>
      <c r="G8" s="28"/>
      <c r="H8" s="28"/>
      <c r="I8" s="26"/>
      <c r="J8" s="26"/>
      <c r="K8" s="67"/>
    </row>
    <row r="9" spans="1:11" s="29" customFormat="1" x14ac:dyDescent="0.2">
      <c r="A9" s="28"/>
      <c r="B9" s="67"/>
      <c r="C9" s="67"/>
      <c r="D9" s="65"/>
      <c r="E9" s="65"/>
      <c r="F9" s="27"/>
      <c r="G9" s="28"/>
      <c r="H9" s="28"/>
      <c r="I9" s="26"/>
      <c r="J9" s="26"/>
      <c r="K9" s="67"/>
    </row>
    <row r="10" spans="1:11" s="29" customFormat="1" x14ac:dyDescent="0.2">
      <c r="A10" s="28"/>
      <c r="B10" s="67"/>
      <c r="C10" s="67"/>
      <c r="D10" s="65"/>
      <c r="E10" s="65"/>
      <c r="F10" s="27"/>
      <c r="G10" s="28"/>
      <c r="H10" s="28"/>
      <c r="I10" s="26"/>
      <c r="J10" s="26"/>
      <c r="K10" s="67"/>
    </row>
    <row r="11" spans="1:11" s="29" customFormat="1" x14ac:dyDescent="0.2">
      <c r="A11" s="28"/>
      <c r="B11" s="67"/>
      <c r="C11" s="67"/>
      <c r="D11" s="65"/>
      <c r="E11" s="65"/>
      <c r="F11" s="27"/>
      <c r="G11" s="28"/>
      <c r="H11" s="28"/>
      <c r="I11" s="26"/>
      <c r="J11" s="26"/>
      <c r="K11" s="67"/>
    </row>
    <row r="12" spans="1:11" s="29" customFormat="1" x14ac:dyDescent="0.2">
      <c r="A12" s="28"/>
      <c r="B12" s="67"/>
      <c r="C12" s="67"/>
      <c r="D12" s="65"/>
      <c r="E12" s="65"/>
      <c r="F12" s="27"/>
      <c r="G12" s="28"/>
      <c r="H12" s="28"/>
      <c r="I12" s="26"/>
      <c r="J12" s="26"/>
      <c r="K12" s="67"/>
    </row>
    <row r="13" spans="1:11" s="29" customFormat="1" x14ac:dyDescent="0.2">
      <c r="A13" s="28"/>
      <c r="B13" s="67"/>
      <c r="C13" s="67"/>
      <c r="D13" s="65"/>
      <c r="E13" s="65"/>
      <c r="F13" s="27"/>
      <c r="G13" s="28"/>
      <c r="H13" s="28"/>
      <c r="I13" s="26"/>
      <c r="J13" s="26"/>
      <c r="K13" s="67"/>
    </row>
    <row r="14" spans="1:11" s="29" customFormat="1" x14ac:dyDescent="0.2">
      <c r="A14" s="28"/>
      <c r="B14" s="67"/>
      <c r="C14" s="67"/>
      <c r="D14" s="65"/>
      <c r="E14" s="65"/>
      <c r="F14" s="27"/>
      <c r="G14" s="28"/>
      <c r="H14" s="28"/>
      <c r="I14" s="26"/>
      <c r="J14" s="26"/>
      <c r="K14" s="67"/>
    </row>
    <row r="15" spans="1:11" s="29" customFormat="1" x14ac:dyDescent="0.2">
      <c r="A15" s="28"/>
      <c r="B15" s="67"/>
      <c r="C15" s="67"/>
      <c r="D15" s="65"/>
      <c r="E15" s="65"/>
      <c r="F15" s="27"/>
      <c r="G15" s="28"/>
      <c r="H15" s="28"/>
      <c r="I15" s="26"/>
      <c r="J15" s="26"/>
      <c r="K15" s="67"/>
    </row>
    <row r="16" spans="1:11" s="29" customFormat="1" x14ac:dyDescent="0.2">
      <c r="A16" s="28"/>
      <c r="B16" s="67"/>
      <c r="C16" s="67"/>
      <c r="D16" s="65"/>
      <c r="E16" s="65"/>
      <c r="F16" s="27"/>
      <c r="G16" s="28"/>
      <c r="H16" s="28"/>
      <c r="I16" s="26"/>
      <c r="J16" s="26"/>
      <c r="K16" s="67"/>
    </row>
    <row r="17" spans="1:14" s="29" customFormat="1" x14ac:dyDescent="0.2">
      <c r="A17" s="28"/>
      <c r="B17" s="67"/>
      <c r="C17" s="67"/>
      <c r="D17" s="65"/>
      <c r="E17" s="65"/>
      <c r="F17" s="27"/>
      <c r="G17" s="28"/>
      <c r="H17" s="28"/>
      <c r="I17" s="26"/>
      <c r="J17" s="26"/>
      <c r="K17" s="67"/>
      <c r="L17" s="37"/>
      <c r="M17" s="38"/>
      <c r="N17" s="38"/>
    </row>
    <row r="18" spans="1:14" s="29" customFormat="1" x14ac:dyDescent="0.2">
      <c r="A18" s="28"/>
      <c r="B18" s="67"/>
      <c r="C18" s="67"/>
      <c r="D18" s="65"/>
      <c r="E18" s="65"/>
      <c r="F18" s="27"/>
      <c r="G18" s="28"/>
      <c r="H18" s="28"/>
      <c r="I18" s="26"/>
      <c r="J18" s="26"/>
      <c r="K18" s="67"/>
      <c r="L18" s="37"/>
      <c r="M18" s="38"/>
      <c r="N18" s="38"/>
    </row>
    <row r="19" spans="1:14" s="29" customFormat="1" x14ac:dyDescent="0.2">
      <c r="A19" s="28"/>
      <c r="B19" s="67"/>
      <c r="C19" s="67"/>
      <c r="D19" s="65"/>
      <c r="E19" s="65"/>
      <c r="F19" s="27"/>
      <c r="G19" s="28"/>
      <c r="H19" s="28"/>
      <c r="I19" s="26"/>
      <c r="J19" s="26"/>
      <c r="K19" s="67"/>
      <c r="L19" s="37"/>
      <c r="M19" s="38"/>
      <c r="N19" s="38"/>
    </row>
    <row r="20" spans="1:14" s="29" customFormat="1" x14ac:dyDescent="0.2">
      <c r="A20" s="28"/>
      <c r="B20" s="67"/>
      <c r="C20" s="67"/>
      <c r="D20" s="65"/>
      <c r="E20" s="65"/>
      <c r="F20" s="27"/>
      <c r="G20" s="28"/>
      <c r="H20" s="28"/>
      <c r="I20" s="26"/>
      <c r="J20" s="26"/>
      <c r="K20" s="67"/>
      <c r="L20" s="37"/>
      <c r="M20" s="38"/>
      <c r="N20" s="38"/>
    </row>
    <row r="21" spans="1:14" s="29" customFormat="1" x14ac:dyDescent="0.2">
      <c r="A21" s="28"/>
      <c r="B21" s="67"/>
      <c r="C21" s="67"/>
      <c r="D21" s="65"/>
      <c r="E21" s="65"/>
      <c r="F21" s="27"/>
      <c r="G21" s="28"/>
      <c r="H21" s="28"/>
      <c r="I21" s="26"/>
      <c r="J21" s="26"/>
      <c r="K21" s="67"/>
      <c r="L21" s="37"/>
      <c r="M21" s="38"/>
      <c r="N21" s="38"/>
    </row>
    <row r="22" spans="1:14" s="29" customFormat="1" x14ac:dyDescent="0.2">
      <c r="A22" s="28"/>
      <c r="B22" s="67"/>
      <c r="C22" s="67"/>
      <c r="D22" s="65"/>
      <c r="E22" s="65"/>
      <c r="F22" s="27"/>
      <c r="G22" s="28"/>
      <c r="H22" s="28"/>
      <c r="I22" s="26"/>
      <c r="J22" s="26"/>
      <c r="K22" s="67"/>
      <c r="L22" s="37"/>
      <c r="M22" s="38"/>
      <c r="N22" s="38"/>
    </row>
    <row r="23" spans="1:14" s="29" customFormat="1" x14ac:dyDescent="0.2">
      <c r="A23" s="28"/>
      <c r="B23" s="67"/>
      <c r="C23" s="67"/>
      <c r="D23" s="65"/>
      <c r="E23" s="65"/>
      <c r="F23" s="27"/>
      <c r="G23" s="28"/>
      <c r="H23" s="28"/>
      <c r="I23" s="26"/>
      <c r="J23" s="26"/>
      <c r="K23" s="67"/>
      <c r="L23" s="37"/>
      <c r="M23" s="38"/>
      <c r="N23" s="38"/>
    </row>
    <row r="24" spans="1:14" s="29" customFormat="1" x14ac:dyDescent="0.2">
      <c r="A24" s="28"/>
      <c r="B24" s="67"/>
      <c r="C24" s="67"/>
      <c r="D24" s="65"/>
      <c r="E24" s="65"/>
      <c r="F24" s="27"/>
      <c r="G24" s="28"/>
      <c r="H24" s="28"/>
      <c r="I24" s="26"/>
      <c r="J24" s="26"/>
      <c r="K24" s="67"/>
      <c r="L24" s="37"/>
      <c r="M24" s="38"/>
      <c r="N24" s="38"/>
    </row>
    <row r="25" spans="1:14" s="29" customFormat="1" x14ac:dyDescent="0.2">
      <c r="A25" s="28"/>
      <c r="B25" s="67"/>
      <c r="C25" s="67"/>
      <c r="D25" s="65"/>
      <c r="E25" s="65"/>
      <c r="F25" s="27"/>
      <c r="G25" s="28"/>
      <c r="H25" s="28"/>
      <c r="I25" s="26"/>
      <c r="J25" s="26"/>
      <c r="K25" s="67"/>
      <c r="L25" s="37"/>
      <c r="M25" s="38"/>
      <c r="N25" s="38"/>
    </row>
    <row r="26" spans="1:14" s="29" customFormat="1" x14ac:dyDescent="0.2">
      <c r="A26" s="28"/>
      <c r="B26" s="67"/>
      <c r="C26" s="67"/>
      <c r="D26" s="65"/>
      <c r="E26" s="65"/>
      <c r="F26" s="27"/>
      <c r="G26" s="28"/>
      <c r="H26" s="28"/>
      <c r="I26" s="26"/>
      <c r="J26" s="26"/>
      <c r="K26" s="67"/>
      <c r="L26" s="37"/>
      <c r="M26" s="38"/>
      <c r="N26" s="38"/>
    </row>
    <row r="27" spans="1:14" s="29" customFormat="1" x14ac:dyDescent="0.2">
      <c r="A27" s="28"/>
      <c r="B27" s="67"/>
      <c r="C27" s="67"/>
      <c r="D27" s="65"/>
      <c r="E27" s="65"/>
      <c r="F27" s="27"/>
      <c r="G27" s="28"/>
      <c r="H27" s="28"/>
      <c r="I27" s="26"/>
      <c r="J27" s="26"/>
      <c r="K27" s="67"/>
      <c r="L27" s="37"/>
      <c r="M27" s="38"/>
      <c r="N27" s="38"/>
    </row>
    <row r="28" spans="1:14" s="29" customFormat="1" x14ac:dyDescent="0.2">
      <c r="A28" s="28"/>
      <c r="B28" s="67"/>
      <c r="C28" s="67"/>
      <c r="D28" s="65"/>
      <c r="E28" s="65"/>
      <c r="F28" s="27"/>
      <c r="G28" s="28"/>
      <c r="H28" s="28"/>
      <c r="I28" s="26"/>
      <c r="J28" s="26"/>
      <c r="K28" s="67"/>
      <c r="L28" s="37"/>
      <c r="M28" s="38"/>
      <c r="N28" s="38"/>
    </row>
    <row r="29" spans="1:14" s="29" customFormat="1" x14ac:dyDescent="0.2">
      <c r="A29" s="28"/>
      <c r="B29" s="67"/>
      <c r="C29" s="67"/>
      <c r="D29" s="65"/>
      <c r="E29" s="65"/>
      <c r="F29" s="27"/>
      <c r="G29" s="28"/>
      <c r="H29" s="28"/>
      <c r="I29" s="26"/>
      <c r="J29" s="26"/>
      <c r="K29" s="67"/>
      <c r="L29" s="37"/>
      <c r="M29" s="38"/>
      <c r="N29" s="38"/>
    </row>
    <row r="30" spans="1:14" s="29" customFormat="1" ht="13.9" x14ac:dyDescent="0.25">
      <c r="A30" s="28"/>
      <c r="B30" s="67"/>
      <c r="C30" s="67"/>
      <c r="D30" s="65"/>
      <c r="E30" s="65"/>
      <c r="F30" s="27"/>
      <c r="G30" s="28"/>
      <c r="H30" s="28"/>
      <c r="I30" s="26"/>
      <c r="J30" s="26"/>
      <c r="K30" s="67"/>
      <c r="L30" s="37"/>
      <c r="M30" s="38"/>
      <c r="N30" s="38"/>
    </row>
    <row r="31" spans="1:14" s="29" customFormat="1" ht="13.9" x14ac:dyDescent="0.25">
      <c r="A31" s="28"/>
      <c r="B31" s="67"/>
      <c r="C31" s="67"/>
      <c r="D31" s="65"/>
      <c r="E31" s="65"/>
      <c r="F31" s="27"/>
      <c r="G31" s="28"/>
      <c r="H31" s="28"/>
      <c r="I31" s="26"/>
      <c r="J31" s="26"/>
      <c r="K31" s="67"/>
      <c r="L31" s="37"/>
      <c r="M31" s="38"/>
      <c r="N31" s="38"/>
    </row>
    <row r="32" spans="1:14" s="29" customFormat="1" x14ac:dyDescent="0.2">
      <c r="A32" s="28"/>
      <c r="B32" s="67"/>
      <c r="C32" s="67"/>
      <c r="D32" s="65"/>
      <c r="E32" s="65"/>
      <c r="F32" s="27"/>
      <c r="G32" s="28"/>
      <c r="H32" s="28"/>
      <c r="I32" s="26"/>
      <c r="J32" s="26"/>
      <c r="K32" s="67"/>
      <c r="L32" s="37"/>
      <c r="M32" s="38"/>
      <c r="N32" s="38"/>
    </row>
    <row r="33" spans="1:14" s="29" customFormat="1" x14ac:dyDescent="0.2">
      <c r="A33" s="28"/>
      <c r="B33" s="67"/>
      <c r="C33" s="67"/>
      <c r="D33" s="65"/>
      <c r="E33" s="65"/>
      <c r="F33" s="27"/>
      <c r="G33" s="28"/>
      <c r="H33" s="28"/>
      <c r="K33" s="68"/>
      <c r="L33" s="38"/>
      <c r="M33" s="38"/>
      <c r="N33" s="38"/>
    </row>
    <row r="34" spans="1:14" s="29" customFormat="1" x14ac:dyDescent="0.2">
      <c r="A34" s="28"/>
      <c r="B34" s="67"/>
      <c r="C34" s="67"/>
      <c r="D34" s="65"/>
      <c r="E34" s="65"/>
      <c r="F34" s="27"/>
      <c r="G34" s="28"/>
      <c r="H34" s="28"/>
      <c r="K34" s="68"/>
      <c r="L34" s="38"/>
      <c r="M34" s="38"/>
      <c r="N34" s="38"/>
    </row>
    <row r="35" spans="1:14" s="29" customFormat="1" x14ac:dyDescent="0.2">
      <c r="A35" s="28"/>
      <c r="B35" s="67"/>
      <c r="C35" s="67"/>
      <c r="D35" s="65"/>
      <c r="E35" s="65"/>
      <c r="F35" s="27"/>
      <c r="G35" s="28"/>
      <c r="H35" s="28"/>
      <c r="I35" s="26"/>
      <c r="J35" s="26"/>
      <c r="K35" s="67"/>
      <c r="L35" s="37"/>
      <c r="M35" s="28"/>
      <c r="N35" s="28"/>
    </row>
  </sheetData>
  <conditionalFormatting sqref="I2:I1000000">
    <cfRule type="cellIs" dxfId="35" priority="33" operator="notEqual">
      <formula>3</formula>
    </cfRule>
  </conditionalFormatting>
  <conditionalFormatting sqref="J2:J1000000">
    <cfRule type="cellIs" dxfId="34" priority="35" operator="notEqual">
      <formula>4</formula>
    </cfRule>
  </conditionalFormatting>
  <conditionalFormatting sqref="K2:K1000000">
    <cfRule type="cellIs" dxfId="33" priority="37" operator="notEqual">
      <formula>"G"</formula>
    </cfRule>
  </conditionalFormatting>
  <conditionalFormatting sqref="G2:G1000000">
    <cfRule type="cellIs" dxfId="32" priority="30" operator="notEqual">
      <formula>1</formula>
    </cfRule>
  </conditionalFormatting>
  <conditionalFormatting sqref="H2:H1000000">
    <cfRule type="cellIs" dxfId="31" priority="31" operator="notEqual">
      <formula>2</formula>
    </cfRule>
  </conditionalFormatting>
  <conditionalFormatting sqref="E2:E1000000">
    <cfRule type="expression" dxfId="30" priority="23">
      <formula>IF(E2 ="","",LEN(E2)&lt;&gt; 10)</formula>
    </cfRule>
  </conditionalFormatting>
  <conditionalFormatting sqref="C2:C1000000">
    <cfRule type="expression" dxfId="29" priority="20">
      <formula>LEN(C2)&lt;6</formula>
    </cfRule>
    <cfRule type="expression" dxfId="28" priority="18">
      <formula>LEN(C2)&gt;8</formula>
    </cfRule>
  </conditionalFormatting>
  <conditionalFormatting sqref="D2:D1000000">
    <cfRule type="expression" dxfId="27" priority="21">
      <formula>IF(D2 ="","",LEN(D2)&lt;&gt; 10)</formula>
    </cfRule>
  </conditionalFormatting>
  <conditionalFormatting sqref="F2:F1000000">
    <cfRule type="cellIs" dxfId="26" priority="29" operator="lessThanOrEqual">
      <formula>366</formula>
    </cfRule>
    <cfRule type="expression" dxfId="25" priority="24">
      <formula>AND(A2="2014/15",F2&gt;42094)</formula>
    </cfRule>
    <cfRule type="expression" dxfId="24" priority="28">
      <formula>AND(A2="2015/16",F2&gt;42460)</formula>
    </cfRule>
  </conditionalFormatting>
  <dataValidations count="10">
    <dataValidation errorStyle="information" operator="lessThan" allowBlank="1" errorTitle="Year" error="Year format:_x000a_2012/13_x000a_2013/14_x000a_2014/15" promptTitle="Year" prompt="Year format:_x000a_2012/13_x000a_2013/14_x000a_2014/15" sqref="A2:A1048576"/>
    <dataValidation type="textLength" errorStyle="information" operator="lessThan" allowBlank="1" errorTitle="Postcode" error="8 character format_x000a_Include middle spaces for short postcodes_x000a_Example:_x000a_W1  1AA (2 spaces)_x000a_WF1 1AA (1 space)_x000a_WF10 1AA (1 space)" promptTitle="Postcode" prompt="8 character format_x000a_Include middle spaces for short postcodes_x000a_Example:_x000a_W1  1AA (2 spaces)_x000a_WF1 1AA (1 space)_x000a_WF10 1AA (1 space)" sqref="C8:C1048576 C1:C6">
      <formula1>9</formula1>
    </dataValidation>
    <dataValidation type="textLength" errorStyle="information" operator="lessThan" allowBlank="1" errorTitle="NHS Number" error="10 character format_x000a_No spaces" promptTitle="NHS number" prompt="10 character format" sqref="D1:E1048576">
      <formula1>11</formula1>
    </dataValidation>
    <dataValidation type="date" errorStyle="information" allowBlank="1" errorTitle="Date of Birth" error="Date format:_x000a_dd/mm/yyyy" promptTitle="Date of Birth" prompt="Date format:_x000a_dd/mm/yyyy" sqref="F1:H1048576">
      <formula1>1</formula1>
      <formula2>42369</formula2>
    </dataValidation>
    <dataValidation type="whole" errorStyle="information" operator="equal" allowBlank="1" errorTitle="Pre natal test" error="Enter '4' for test" promptTitle="Pre natal test" prompt="Enter '4' for test" sqref="I1:I1048576">
      <formula1>4</formula1>
    </dataValidation>
    <dataValidation type="whole" errorStyle="information" operator="equal" allowBlank="1" errorTitle="Post natal test" error="Enter '5' for test" promptTitle="Post natal test" prompt="Enter '5' for test" sqref="J1:J1048576">
      <formula1>5</formula1>
    </dataValidation>
    <dataValidation type="list" errorStyle="information" allowBlank="1" showDropDown="1" errorTitle="Genetic flag" error="Enter  'G'" promptTitle="Genetic flag" prompt="Enter  'G'" sqref="K1:L1048576">
      <formula1>"G"</formula1>
    </dataValidation>
    <dataValidation errorStyle="information" allowBlank="1" showDropDown="1" showInputMessage="1" showErrorMessage="1" sqref="B4:B1048576"/>
    <dataValidation errorStyle="information" operator="lessThan" allowBlank="1" errorTitle="Year" error="Year format:_x000a_2012/13_x000a_2013/14_x000a_2014/15" promptTitle="Year" prompt="Year format:_x000a_2014/15_x000a_2015/16" sqref="A1"/>
    <dataValidation errorStyle="information" allowBlank="1" showDropDown="1" sqref="B1"/>
  </dataValidations>
  <pageMargins left="0.7" right="0.7" top="0.75" bottom="0.75" header="0.3" footer="0.3"/>
  <pageSetup paperSize="9" scale="89"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15" id="{9974643A-85BC-41D4-B931-D445561BF72D}">
            <xm:f>(ISERROR(MATCH(B2,'Validation Report'!$AB$1:$AB$33,0)))</xm:f>
            <x14:dxf>
              <font>
                <color rgb="FFFF0000"/>
              </font>
            </x14:dxf>
          </x14:cfRule>
          <xm:sqref>B2:B1000000</xm:sqref>
        </x14:conditionalFormatting>
        <x14:conditionalFormatting xmlns:xm="http://schemas.microsoft.com/office/excel/2006/main">
          <x14:cfRule type="expression" priority="14" id="{09D83D68-87C0-4E6A-9E79-71C2367F43B6}">
            <xm:f>(ISERROR(MATCH(A2,'Validation Report'!$AA$1:$AA$2,0)))</xm:f>
            <x14:dxf>
              <font>
                <color rgb="FFFF0000"/>
              </font>
            </x14:dxf>
          </x14:cfRule>
          <xm:sqref>A2:A1000000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P35"/>
  <sheetViews>
    <sheetView zoomScaleNormal="100" workbookViewId="0">
      <selection activeCell="A2" sqref="A2"/>
    </sheetView>
  </sheetViews>
  <sheetFormatPr defaultColWidth="8.75" defaultRowHeight="14.25" x14ac:dyDescent="0.2"/>
  <cols>
    <col min="1" max="1" width="9.375" style="67" customWidth="1"/>
    <col min="2" max="2" width="31.25" style="67" bestFit="1" customWidth="1"/>
    <col min="3" max="3" width="18.25" style="67" customWidth="1"/>
    <col min="4" max="4" width="14.125" style="65" customWidth="1"/>
    <col min="5" max="5" width="14.5" style="65" customWidth="1"/>
    <col min="6" max="6" width="12.25" style="27" customWidth="1"/>
    <col min="7" max="7" width="17" style="28" customWidth="1"/>
    <col min="8" max="8" width="14.25" style="28" customWidth="1"/>
    <col min="9" max="9" width="9.5" style="26" customWidth="1"/>
    <col min="10" max="10" width="10.625" style="26" customWidth="1"/>
    <col min="11" max="11" width="12.125" style="28" customWidth="1"/>
    <col min="12" max="12" width="9.875" style="37" bestFit="1" customWidth="1"/>
    <col min="13" max="14" width="6.25" style="28" customWidth="1"/>
    <col min="15" max="15" width="15.25" style="39" customWidth="1"/>
    <col min="16" max="16" width="31.25" style="40" bestFit="1" customWidth="1"/>
    <col min="17" max="16384" width="8.75" style="29"/>
  </cols>
  <sheetData>
    <row r="1" spans="1:16" s="58" customFormat="1" ht="15" x14ac:dyDescent="0.2">
      <c r="A1" s="66" t="s">
        <v>0</v>
      </c>
      <c r="B1" s="66" t="s">
        <v>48</v>
      </c>
      <c r="C1" s="66" t="s">
        <v>4</v>
      </c>
      <c r="D1" s="66" t="s">
        <v>1</v>
      </c>
      <c r="E1" s="66" t="s">
        <v>75</v>
      </c>
      <c r="F1" s="57" t="s">
        <v>2</v>
      </c>
      <c r="G1" s="56" t="s">
        <v>90</v>
      </c>
      <c r="H1" s="56" t="s">
        <v>92</v>
      </c>
      <c r="I1" s="55" t="s">
        <v>93</v>
      </c>
      <c r="J1" s="55" t="s">
        <v>94</v>
      </c>
      <c r="K1" s="66" t="s">
        <v>3</v>
      </c>
    </row>
    <row r="2" spans="1:16" x14ac:dyDescent="0.2">
      <c r="L2" s="29"/>
      <c r="M2" s="29"/>
      <c r="N2" s="29"/>
      <c r="O2" s="29"/>
      <c r="P2" s="29"/>
    </row>
    <row r="3" spans="1:16" x14ac:dyDescent="0.2">
      <c r="L3" s="29"/>
      <c r="M3" s="29"/>
      <c r="N3" s="29"/>
      <c r="O3" s="29"/>
      <c r="P3" s="29"/>
    </row>
    <row r="4" spans="1:16" x14ac:dyDescent="0.2">
      <c r="L4" s="29"/>
      <c r="M4" s="29"/>
      <c r="N4" s="29"/>
      <c r="O4" s="29"/>
      <c r="P4" s="29"/>
    </row>
    <row r="5" spans="1:16" x14ac:dyDescent="0.2">
      <c r="L5" s="29"/>
      <c r="M5" s="29"/>
      <c r="N5" s="29"/>
      <c r="O5" s="29"/>
      <c r="P5" s="29"/>
    </row>
    <row r="6" spans="1:16" x14ac:dyDescent="0.2">
      <c r="L6" s="29"/>
      <c r="M6" s="29"/>
      <c r="N6" s="29"/>
      <c r="O6" s="29"/>
      <c r="P6" s="29"/>
    </row>
    <row r="7" spans="1:16" x14ac:dyDescent="0.2">
      <c r="L7" s="29"/>
      <c r="M7" s="29"/>
      <c r="N7" s="29"/>
      <c r="O7" s="29"/>
      <c r="P7" s="29"/>
    </row>
    <row r="8" spans="1:16" x14ac:dyDescent="0.2">
      <c r="L8" s="29"/>
      <c r="M8" s="29"/>
      <c r="N8" s="29"/>
      <c r="O8" s="29"/>
      <c r="P8" s="29"/>
    </row>
    <row r="9" spans="1:16" x14ac:dyDescent="0.2">
      <c r="L9" s="29"/>
      <c r="M9" s="29"/>
      <c r="N9" s="29"/>
      <c r="O9" s="29"/>
      <c r="P9" s="29"/>
    </row>
    <row r="10" spans="1:16" x14ac:dyDescent="0.2">
      <c r="L10" s="29"/>
      <c r="M10" s="29"/>
      <c r="N10" s="29"/>
      <c r="O10" s="29"/>
      <c r="P10" s="29"/>
    </row>
    <row r="11" spans="1:16" x14ac:dyDescent="0.2">
      <c r="L11" s="29"/>
      <c r="M11" s="29"/>
      <c r="N11" s="29"/>
      <c r="O11" s="29"/>
      <c r="P11" s="29"/>
    </row>
    <row r="12" spans="1:16" x14ac:dyDescent="0.2">
      <c r="L12" s="29"/>
      <c r="M12" s="29"/>
      <c r="N12" s="29"/>
      <c r="O12" s="29"/>
      <c r="P12" s="29"/>
    </row>
    <row r="13" spans="1:16" x14ac:dyDescent="0.2">
      <c r="L13" s="29"/>
      <c r="M13" s="29"/>
      <c r="N13" s="29"/>
      <c r="O13" s="29"/>
      <c r="P13" s="29"/>
    </row>
    <row r="14" spans="1:16" x14ac:dyDescent="0.2">
      <c r="L14" s="29"/>
      <c r="M14" s="29"/>
      <c r="N14" s="29"/>
      <c r="O14" s="29"/>
      <c r="P14" s="29"/>
    </row>
    <row r="15" spans="1:16" x14ac:dyDescent="0.2">
      <c r="L15" s="29"/>
      <c r="M15" s="29"/>
      <c r="N15" s="29"/>
      <c r="O15" s="29"/>
      <c r="P15" s="29"/>
    </row>
    <row r="16" spans="1:16" x14ac:dyDescent="0.2">
      <c r="L16" s="29"/>
      <c r="M16" s="29"/>
      <c r="N16" s="29"/>
      <c r="O16" s="29"/>
      <c r="P16" s="29"/>
    </row>
    <row r="17" spans="13:16" x14ac:dyDescent="0.2">
      <c r="M17" s="38"/>
      <c r="N17" s="38"/>
      <c r="O17" s="29"/>
      <c r="P17" s="29"/>
    </row>
    <row r="18" spans="13:16" x14ac:dyDescent="0.2">
      <c r="M18" s="38"/>
      <c r="N18" s="38"/>
      <c r="O18" s="29"/>
      <c r="P18" s="29"/>
    </row>
    <row r="19" spans="13:16" x14ac:dyDescent="0.2">
      <c r="M19" s="38"/>
      <c r="N19" s="38"/>
      <c r="O19" s="29"/>
      <c r="P19" s="29"/>
    </row>
    <row r="20" spans="13:16" x14ac:dyDescent="0.2">
      <c r="M20" s="38"/>
      <c r="N20" s="38"/>
      <c r="O20" s="29"/>
      <c r="P20" s="29"/>
    </row>
    <row r="21" spans="13:16" x14ac:dyDescent="0.2">
      <c r="M21" s="38"/>
      <c r="N21" s="38"/>
      <c r="O21" s="29"/>
      <c r="P21" s="29"/>
    </row>
    <row r="22" spans="13:16" x14ac:dyDescent="0.2">
      <c r="M22" s="38"/>
      <c r="N22" s="38"/>
      <c r="O22" s="29"/>
      <c r="P22" s="29"/>
    </row>
    <row r="23" spans="13:16" x14ac:dyDescent="0.2">
      <c r="M23" s="38"/>
      <c r="N23" s="38"/>
      <c r="O23" s="29"/>
      <c r="P23" s="29"/>
    </row>
    <row r="24" spans="13:16" x14ac:dyDescent="0.2">
      <c r="M24" s="38"/>
      <c r="N24" s="38"/>
      <c r="O24" s="29"/>
      <c r="P24" s="29"/>
    </row>
    <row r="25" spans="13:16" x14ac:dyDescent="0.2">
      <c r="M25" s="38"/>
      <c r="N25" s="38"/>
      <c r="O25" s="29"/>
      <c r="P25" s="29"/>
    </row>
    <row r="26" spans="13:16" x14ac:dyDescent="0.2">
      <c r="M26" s="38"/>
      <c r="N26" s="38"/>
      <c r="O26" s="29"/>
      <c r="P26" s="29"/>
    </row>
    <row r="27" spans="13:16" x14ac:dyDescent="0.2">
      <c r="M27" s="38"/>
      <c r="N27" s="38"/>
      <c r="O27" s="29"/>
      <c r="P27" s="29"/>
    </row>
    <row r="28" spans="13:16" x14ac:dyDescent="0.2">
      <c r="M28" s="38"/>
      <c r="N28" s="38"/>
      <c r="O28" s="29"/>
      <c r="P28" s="29"/>
    </row>
    <row r="29" spans="13:16" x14ac:dyDescent="0.2">
      <c r="M29" s="38"/>
      <c r="N29" s="38"/>
      <c r="O29" s="29"/>
      <c r="P29" s="29"/>
    </row>
    <row r="30" spans="13:16" ht="13.9" x14ac:dyDescent="0.25">
      <c r="M30" s="38"/>
      <c r="N30" s="38"/>
      <c r="O30" s="29"/>
      <c r="P30" s="29"/>
    </row>
    <row r="31" spans="13:16" ht="13.9" x14ac:dyDescent="0.25">
      <c r="M31" s="38"/>
      <c r="N31" s="38"/>
      <c r="O31" s="29"/>
      <c r="P31" s="29"/>
    </row>
    <row r="32" spans="13:16" ht="13.9" x14ac:dyDescent="0.25">
      <c r="M32" s="38"/>
      <c r="N32" s="38"/>
      <c r="O32" s="29"/>
      <c r="P32" s="29"/>
    </row>
    <row r="33" spans="9:16" x14ac:dyDescent="0.2">
      <c r="I33" s="29"/>
      <c r="J33" s="29"/>
      <c r="K33" s="29"/>
      <c r="L33" s="38"/>
      <c r="M33" s="38"/>
      <c r="N33" s="38"/>
      <c r="O33" s="29"/>
      <c r="P33" s="29"/>
    </row>
    <row r="34" spans="9:16" x14ac:dyDescent="0.2">
      <c r="I34" s="29"/>
      <c r="J34" s="29"/>
      <c r="K34" s="29"/>
      <c r="L34" s="38"/>
      <c r="M34" s="38"/>
      <c r="N34" s="38"/>
      <c r="O34" s="29"/>
      <c r="P34" s="29"/>
    </row>
    <row r="35" spans="9:16" x14ac:dyDescent="0.2">
      <c r="O35" s="29"/>
      <c r="P35" s="29"/>
    </row>
  </sheetData>
  <conditionalFormatting sqref="I2:I1000000">
    <cfRule type="cellIs" dxfId="21" priority="15" operator="notEqual">
      <formula>3</formula>
    </cfRule>
  </conditionalFormatting>
  <conditionalFormatting sqref="J2:J1000000">
    <cfRule type="cellIs" dxfId="20" priority="36" operator="notEqual">
      <formula>4</formula>
    </cfRule>
  </conditionalFormatting>
  <conditionalFormatting sqref="K2:K1000000">
    <cfRule type="cellIs" dxfId="19" priority="41" operator="notEqual">
      <formula>"NG"</formula>
    </cfRule>
  </conditionalFormatting>
  <conditionalFormatting sqref="G2:G1000000">
    <cfRule type="cellIs" dxfId="18" priority="13" operator="notEqual">
      <formula>1</formula>
    </cfRule>
  </conditionalFormatting>
  <conditionalFormatting sqref="H2:H1000000">
    <cfRule type="cellIs" dxfId="17" priority="14" operator="notEqual">
      <formula>2</formula>
    </cfRule>
  </conditionalFormatting>
  <conditionalFormatting sqref="E2:E1000000">
    <cfRule type="expression" dxfId="16" priority="8">
      <formula>IF(E2 ="","",LEN(E2)&lt;&gt; 10)</formula>
    </cfRule>
  </conditionalFormatting>
  <conditionalFormatting sqref="F2:F1000000">
    <cfRule type="expression" dxfId="15" priority="11">
      <formula>AND(A2="2014/15",F2&gt;42094)</formula>
    </cfRule>
    <cfRule type="expression" dxfId="14" priority="12">
      <formula>AND(A2="2015/16",F2&gt;42460)</formula>
    </cfRule>
    <cfRule type="cellIs" dxfId="13" priority="9" operator="lessThanOrEqual">
      <formula>366</formula>
    </cfRule>
  </conditionalFormatting>
  <conditionalFormatting sqref="C2:C1000000">
    <cfRule type="expression" dxfId="12" priority="5">
      <formula>LEN(C2)&lt;6</formula>
    </cfRule>
    <cfRule type="expression" dxfId="11" priority="3">
      <formula>LEN(C2)&gt;8</formula>
    </cfRule>
  </conditionalFormatting>
  <conditionalFormatting sqref="D2:D1000000">
    <cfRule type="expression" dxfId="10" priority="6">
      <formula>IF(D2 ="","",LEN(D2)&lt;&gt; 10)</formula>
    </cfRule>
  </conditionalFormatting>
  <dataValidations count="10">
    <dataValidation errorStyle="information" allowBlank="1" showDropDown="1" showInputMessage="1" showErrorMessage="1" sqref="B2:B1048576"/>
    <dataValidation type="list" errorStyle="information" allowBlank="1" showDropDown="1" errorTitle="Genetic flag" error="Enter  'G'" promptTitle="Genetic flag" prompt="Enter  'G'" sqref="K1:L1048576">
      <formula1>"G"</formula1>
    </dataValidation>
    <dataValidation type="whole" errorStyle="information" operator="equal" allowBlank="1" errorTitle="Post natal test" error="Enter '5' for test" promptTitle="Post natal test" prompt="Enter '5' for test" sqref="J1:J1048576">
      <formula1>5</formula1>
    </dataValidation>
    <dataValidation type="whole" errorStyle="information" operator="equal" allowBlank="1" errorTitle="Pre natal test" error="Enter '4' for test" promptTitle="Pre natal test" prompt="Enter '4' for test" sqref="I1:I1048576">
      <formula1>4</formula1>
    </dataValidation>
    <dataValidation type="date" errorStyle="information" allowBlank="1" errorTitle="Date of Birth" error="Date format:_x000a_dd/mm/yyyy" promptTitle="Date of Birth" prompt="Date format:_x000a_dd/mm/yyyy" sqref="F1:H1048576">
      <formula1>1</formula1>
      <formula2>42369</formula2>
    </dataValidation>
    <dataValidation type="textLength" errorStyle="information" operator="lessThan" allowBlank="1" errorTitle="NHS Number" error="10 character format_x000a_No spaces" promptTitle="NHS number" prompt="10 character format" sqref="D1:E1048576">
      <formula1>11</formula1>
    </dataValidation>
    <dataValidation type="textLength" errorStyle="information" operator="lessThan" allowBlank="1" errorTitle="Postcode" error="8 character format_x000a_Include middle spaces for short postcodes_x000a_Example:_x000a_W1  1AA (2 spaces)_x000a_WF1 1AA (1 space)_x000a_WF10 1AA (1 space)" promptTitle="Postcode" prompt="8 character format_x000a_Include middle spaces for short postcodes_x000a_Example:_x000a_W1  1AA (2 spaces)_x000a_WF1 1AA (1 space)_x000a_WF10 1AA (1 space)" sqref="C8:C1048576 C1:C6">
      <formula1>9</formula1>
    </dataValidation>
    <dataValidation errorStyle="information" operator="lessThan" allowBlank="1" errorTitle="Year" error="Year format:_x000a_2012/13_x000a_2013/14_x000a_2014/15" promptTitle="Year" prompt="Year format:_x000a_2012/13_x000a_2013/14_x000a_2014/15" sqref="A2:A1048576"/>
    <dataValidation errorStyle="information" allowBlank="1" showDropDown="1" sqref="B1"/>
    <dataValidation errorStyle="information" operator="lessThan" allowBlank="1" errorTitle="Year" error="Year format:_x000a_2012/13_x000a_2013/14_x000a_2014/15" promptTitle="Year" prompt="Year format:_x000a_2014/15_x000a_2015/16" sqref="A1"/>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 id="{6E7F9DEF-00CC-41FE-86C8-300F027EC4D5}">
            <xm:f>(ISERROR(MATCH(B2,'Validation Report'!$AB$1:$AB$33,0)))</xm:f>
            <x14:dxf>
              <font>
                <color rgb="FFFF0000"/>
              </font>
            </x14:dxf>
          </x14:cfRule>
          <xm:sqref>B2:B1000000</xm:sqref>
        </x14:conditionalFormatting>
        <x14:conditionalFormatting xmlns:xm="http://schemas.microsoft.com/office/excel/2006/main">
          <x14:cfRule type="expression" priority="1" id="{123BAB07-9C68-49FB-B77F-E23167AEC2EB}">
            <xm:f>(ISERROR(MATCH(A2,'Validation Report'!$AA$1:$AA$2,0)))</xm:f>
            <x14:dxf>
              <font>
                <color rgb="FFFF0000"/>
              </font>
            </x14:dxf>
          </x14:cfRule>
          <xm:sqref>A2:A1000000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15"/>
  <sheetViews>
    <sheetView showGridLines="0" zoomScaleNormal="100" workbookViewId="0">
      <selection activeCell="B4" sqref="B4"/>
    </sheetView>
  </sheetViews>
  <sheetFormatPr defaultColWidth="8.75" defaultRowHeight="14.25" x14ac:dyDescent="0.2"/>
  <cols>
    <col min="1" max="1" width="107.25" style="9" customWidth="1"/>
    <col min="2" max="2" width="12.375" style="9" customWidth="1"/>
    <col min="3" max="3" width="17.25" style="9" customWidth="1"/>
    <col min="4" max="4" width="9.75" style="9" customWidth="1"/>
    <col min="5" max="16384" width="8.75" style="6"/>
  </cols>
  <sheetData>
    <row r="1" spans="1:4" ht="21.6" customHeight="1" x14ac:dyDescent="0.2">
      <c r="A1" s="63" t="s">
        <v>122</v>
      </c>
    </row>
    <row r="2" spans="1:4" ht="15" x14ac:dyDescent="0.2">
      <c r="B2" s="50"/>
      <c r="C2" s="51" t="s">
        <v>11</v>
      </c>
      <c r="D2" s="52"/>
    </row>
    <row r="3" spans="1:4" ht="60" x14ac:dyDescent="0.2">
      <c r="A3" s="10" t="s">
        <v>12</v>
      </c>
      <c r="B3" s="7" t="s">
        <v>50</v>
      </c>
      <c r="C3" s="7" t="s">
        <v>51</v>
      </c>
      <c r="D3" s="7" t="s">
        <v>10</v>
      </c>
    </row>
    <row r="4" spans="1:4" ht="15" x14ac:dyDescent="0.2">
      <c r="A4" s="32" t="s">
        <v>71</v>
      </c>
      <c r="B4" s="12"/>
      <c r="C4" s="12"/>
      <c r="D4" s="12">
        <f>SUM(B4:C4)</f>
        <v>0</v>
      </c>
    </row>
    <row r="5" spans="1:4" ht="29.25" x14ac:dyDescent="0.2">
      <c r="A5" s="15" t="s">
        <v>72</v>
      </c>
      <c r="B5" s="13"/>
      <c r="C5" s="13"/>
      <c r="D5" s="12">
        <f t="shared" ref="D5:D7" si="0">SUM(B5:C5)</f>
        <v>0</v>
      </c>
    </row>
    <row r="6" spans="1:4" ht="15" x14ac:dyDescent="0.2">
      <c r="A6" s="33" t="s">
        <v>70</v>
      </c>
      <c r="B6" s="14"/>
      <c r="C6" s="14"/>
      <c r="D6" s="12">
        <f t="shared" si="0"/>
        <v>0</v>
      </c>
    </row>
    <row r="7" spans="1:4" ht="29.25" x14ac:dyDescent="0.2">
      <c r="A7" s="34" t="s">
        <v>133</v>
      </c>
      <c r="B7" s="13"/>
      <c r="C7" s="13"/>
      <c r="D7" s="13">
        <f t="shared" si="0"/>
        <v>0</v>
      </c>
    </row>
    <row r="8" spans="1:4" x14ac:dyDescent="0.2">
      <c r="A8" s="8"/>
      <c r="B8" s="8"/>
      <c r="C8" s="8"/>
      <c r="D8" s="8"/>
    </row>
    <row r="9" spans="1:4" ht="15" x14ac:dyDescent="0.2">
      <c r="B9" s="50"/>
      <c r="C9" s="51" t="s">
        <v>87</v>
      </c>
      <c r="D9" s="52"/>
    </row>
    <row r="10" spans="1:4" ht="60" x14ac:dyDescent="0.2">
      <c r="A10" s="10" t="s">
        <v>89</v>
      </c>
      <c r="B10" s="7" t="s">
        <v>50</v>
      </c>
      <c r="C10" s="7" t="s">
        <v>51</v>
      </c>
      <c r="D10" s="7" t="s">
        <v>10</v>
      </c>
    </row>
    <row r="11" spans="1:4" ht="15" x14ac:dyDescent="0.2">
      <c r="A11" s="32" t="s">
        <v>71</v>
      </c>
      <c r="B11" s="12"/>
      <c r="C11" s="12"/>
      <c r="D11" s="12">
        <f>SUM(B11:C11)</f>
        <v>0</v>
      </c>
    </row>
    <row r="12" spans="1:4" ht="29.25" x14ac:dyDescent="0.2">
      <c r="A12" s="15" t="s">
        <v>72</v>
      </c>
      <c r="B12" s="13"/>
      <c r="C12" s="13"/>
      <c r="D12" s="12">
        <f t="shared" ref="D12:D14" si="1">SUM(B12:C12)</f>
        <v>0</v>
      </c>
    </row>
    <row r="13" spans="1:4" ht="15" x14ac:dyDescent="0.2">
      <c r="A13" s="33" t="s">
        <v>70</v>
      </c>
      <c r="B13" s="13"/>
      <c r="C13" s="13"/>
      <c r="D13" s="12">
        <f t="shared" si="1"/>
        <v>0</v>
      </c>
    </row>
    <row r="14" spans="1:4" ht="29.25" x14ac:dyDescent="0.2">
      <c r="A14" s="34" t="s">
        <v>133</v>
      </c>
      <c r="B14" s="13"/>
      <c r="C14" s="13"/>
      <c r="D14" s="13">
        <f t="shared" si="1"/>
        <v>0</v>
      </c>
    </row>
    <row r="15" spans="1:4" x14ac:dyDescent="0.2">
      <c r="A15" s="8"/>
      <c r="B15" s="8"/>
      <c r="C15" s="8"/>
      <c r="D15" s="8"/>
    </row>
  </sheetData>
  <dataValidations count="1">
    <dataValidation allowBlank="1" promptTitle="Whole numbers" prompt="Please enter whole numbers" sqref="B4:D7 B11:D14"/>
  </dataValidations>
  <pageMargins left="0.25" right="0.25" top="0.75" bottom="0.75" header="0.3" footer="0.3"/>
  <pageSetup paperSize="9" scale="8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AD38"/>
  <sheetViews>
    <sheetView workbookViewId="0">
      <selection activeCell="A2" sqref="A2"/>
    </sheetView>
  </sheetViews>
  <sheetFormatPr defaultColWidth="8.75" defaultRowHeight="14.25" x14ac:dyDescent="0.2"/>
  <cols>
    <col min="1" max="1" width="18.25" style="31" customWidth="1"/>
    <col min="2" max="2" width="10.75" style="31" customWidth="1"/>
    <col min="3" max="3" width="12.25" style="31" customWidth="1"/>
    <col min="4" max="4" width="9.625" style="72" customWidth="1"/>
    <col min="5" max="5" width="11.625" style="72" customWidth="1"/>
    <col min="6" max="6" width="18.5" style="31" customWidth="1"/>
    <col min="7" max="8" width="11.375" style="31" customWidth="1"/>
    <col min="9" max="23" width="8.75" style="31"/>
    <col min="24" max="24" width="10.875" style="31" customWidth="1"/>
    <col min="25" max="27" width="8.75" style="31"/>
    <col min="28" max="28" width="31.25" style="31" bestFit="1" customWidth="1"/>
    <col min="29" max="16384" width="8.75" style="31"/>
  </cols>
  <sheetData>
    <row r="1" spans="1:30" ht="21.6" customHeight="1" x14ac:dyDescent="0.25">
      <c r="A1" s="63" t="s">
        <v>121</v>
      </c>
      <c r="B1" s="54"/>
      <c r="C1" s="70"/>
      <c r="D1" s="71"/>
      <c r="E1" s="71"/>
      <c r="F1" s="70"/>
      <c r="AA1" s="31" t="s">
        <v>11</v>
      </c>
      <c r="AB1" s="31" t="s">
        <v>14</v>
      </c>
    </row>
    <row r="2" spans="1:30" ht="24" customHeight="1" x14ac:dyDescent="0.25">
      <c r="AA2" s="31" t="s">
        <v>87</v>
      </c>
      <c r="AB2" s="31" t="s">
        <v>15</v>
      </c>
    </row>
    <row r="3" spans="1:30" ht="22.15" customHeight="1" x14ac:dyDescent="0.25">
      <c r="B3" s="82" t="s">
        <v>11</v>
      </c>
      <c r="C3" s="82"/>
      <c r="G3" s="82" t="s">
        <v>87</v>
      </c>
      <c r="H3" s="82"/>
      <c r="AB3" s="31" t="s">
        <v>16</v>
      </c>
    </row>
    <row r="4" spans="1:30" s="35" customFormat="1" ht="27.6" x14ac:dyDescent="0.25">
      <c r="A4" s="41" t="s">
        <v>78</v>
      </c>
      <c r="B4" s="36" t="s">
        <v>79</v>
      </c>
      <c r="C4" s="36" t="s">
        <v>80</v>
      </c>
      <c r="D4" s="69"/>
      <c r="E4" s="69"/>
      <c r="F4" s="41" t="s">
        <v>78</v>
      </c>
      <c r="G4" s="36" t="s">
        <v>79</v>
      </c>
      <c r="H4" s="36" t="s">
        <v>80</v>
      </c>
      <c r="Y4" s="73"/>
      <c r="AA4" s="73"/>
      <c r="AB4" s="73" t="s">
        <v>17</v>
      </c>
      <c r="AD4" s="31"/>
    </row>
    <row r="5" spans="1:30" ht="13.9" x14ac:dyDescent="0.25">
      <c r="A5" s="31" t="s">
        <v>0</v>
      </c>
      <c r="B5" s="31">
        <f>SUM(COUNTIFS(Genetic!$A$2:$A$1000000,"2014/15"))</f>
        <v>0</v>
      </c>
      <c r="C5" s="74"/>
      <c r="F5" s="31" t="s">
        <v>0</v>
      </c>
      <c r="G5" s="31">
        <f>SUM(COUNTIFS(Genetic!$A$2:$A$1000000,"2015/16"))</f>
        <v>0</v>
      </c>
      <c r="H5" s="74"/>
      <c r="AB5" s="31" t="s">
        <v>18</v>
      </c>
    </row>
    <row r="6" spans="1:30" ht="13.9" x14ac:dyDescent="0.25">
      <c r="A6" s="31" t="s">
        <v>48</v>
      </c>
      <c r="B6" s="70">
        <f>SUM(COUNTIFS(Genetic!$A$2:$A$1000000,"2014/15",Genetic!$B$2:$B$1000000,{"Aberdeen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C6" s="77">
        <f>SUM(COUNTIFS(Genetic!$A$2:$A$1000000,"2014/15"))-
SUM(COUNTIFS(Genetic!$A$2:$A$1000000,"2014/15",Genetic!$B$2:$B$1000000,{"Aberdeen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F6" s="31" t="s">
        <v>48</v>
      </c>
      <c r="G6" s="70">
        <f>SUM(COUNTIFS(Genetic!$A$2:$A$1000000,"2015/16",Genetic!$B$2:$B$1000000,{"Aberdeen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H6" s="77">
        <f>SUM(COUNTIFS(Genetic!$A$2:$A$1000000,"2015/16"))-
SUM(COUNTIFS(Genetic!$A$2:$A$1000000,"2015/16",Genetic!$B$2:$B$1000000,{"Aberdeen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AB6" s="31" t="s">
        <v>19</v>
      </c>
    </row>
    <row r="7" spans="1:30" ht="13.9" x14ac:dyDescent="0.25">
      <c r="A7" s="31" t="s">
        <v>4</v>
      </c>
      <c r="B7" s="72">
        <f>SUMPRODUCT((Genetic!$A$2:$A$1000000="2014/15")*--(LEN(Genetic!$C$2:$C$1000000)&gt;5)*--(LEN(Genetic!$C$2:$C$1000000)&lt;=8))</f>
        <v>0</v>
      </c>
      <c r="C7" s="71">
        <f t="array" ref="C7">B5-B7-SUM(IF(ISBLANK(Genetic!$C$2:$C$1000000),IF(Genetic!$A$2:$A$1000000="2014/15",1,0)))</f>
        <v>0</v>
      </c>
      <c r="F7" s="31" t="s">
        <v>4</v>
      </c>
      <c r="G7" s="72">
        <f>SUMPRODUCT((Genetic!$A$2:$A$1000000="2015/16")*--(LEN(Genetic!$C$2:$C$1000000)&gt;5)*--(LEN(Genetic!$C$2:$C$1000000)&lt;=8))</f>
        <v>0</v>
      </c>
      <c r="H7" s="71">
        <f t="array" ref="H7">G5-G7-SUM(IF(ISBLANK(Genetic!$C$2:$C$1000000),IF(Genetic!$A$2:$A$1000000="2015/16",1,0)))</f>
        <v>0</v>
      </c>
      <c r="AB7" s="31" t="s">
        <v>20</v>
      </c>
    </row>
    <row r="8" spans="1:30" ht="13.9" x14ac:dyDescent="0.25">
      <c r="A8" s="70" t="s">
        <v>1</v>
      </c>
      <c r="B8" s="72">
        <f t="array" ref="B8">SUM(IF(LEN(Genetic!$D$2:$D$1000000)=10,IF(Genetic!$A$2:$A$1000000="2014/15",1,0)))</f>
        <v>0</v>
      </c>
      <c r="C8" s="72">
        <f t="array" ref="C8">SUM(IF(LEN(Genetic!$D$2:$D$1000000)&lt;&gt;10,IF(Genetic!$A$2:$A$1000000="2014/15",1,0)))-SUM(IF(ISBLANK(Genetic!$D$2:$D$1000000),IF(Genetic!$A$2:$A$1000000="2014/15",1,0)))</f>
        <v>0</v>
      </c>
      <c r="F8" s="31" t="s">
        <v>1</v>
      </c>
      <c r="G8" s="72">
        <f t="array" ref="G8">SUM(IF(LEN(Genetic!$D$2:$D$1000000)=10,IF(Genetic!$A$2:$A$1000000="2015/16",1,0)))</f>
        <v>0</v>
      </c>
      <c r="H8" s="72">
        <f t="array" ref="H8">SUM(IF(LEN(Genetic!$D$2:$D$1000000)&lt;&gt;10,IF(Genetic!$A$2:$A$1000000="2015/16",1,0)))-SUM(IF(ISBLANK(Genetic!$D$2:$D$1000000),IF(Genetic!$A$2:$A$1000000="2015/16",1,0)))</f>
        <v>0</v>
      </c>
      <c r="AB8" s="31" t="s">
        <v>21</v>
      </c>
    </row>
    <row r="9" spans="1:30" ht="13.9" x14ac:dyDescent="0.25">
      <c r="A9" s="70" t="s">
        <v>75</v>
      </c>
      <c r="B9" s="72">
        <f t="array" ref="B9">SUM(IF(LEN(Genetic!$E$2:$E$1000000)=10,IF(Genetic!$A$2:$A$1000000="2014/15",1,0)))</f>
        <v>0</v>
      </c>
      <c r="C9" s="72">
        <f t="array" ref="C9">SUM(IF(LEN(Genetic!$E$2:$E$1000000)&lt;&gt;10,IF(Genetic!$A$2:$A$1000000="2014/15",1,0)))-SUM(IF(ISBLANK(Genetic!$E$2:$E$1000000),IF(Genetic!$A$2:$A$1000000="2014/15",1,0)))</f>
        <v>0</v>
      </c>
      <c r="D9" s="70"/>
      <c r="E9" s="70"/>
      <c r="F9" s="31" t="s">
        <v>75</v>
      </c>
      <c r="G9" s="72">
        <f t="array" ref="G9">SUM(IF(LEN(Genetic!$E$2:$E$1000000)=10,IF(Genetic!$A$2:$A$1000000="2015/16",1,0)))</f>
        <v>0</v>
      </c>
      <c r="H9" s="72">
        <f t="array" ref="H9">SUM(IF(LEN(Genetic!$E$2:$E$1000000)&lt;&gt;10,IF(Genetic!$A$2:$A$1000000="2015/16",1,0)))-SUM(IF(ISBLANK(Genetic!$E$2:$E$1000000),IF(Genetic!$A$2:$A$1000000="2015/16",1,0)))</f>
        <v>0</v>
      </c>
      <c r="AB9" s="31" t="s">
        <v>22</v>
      </c>
    </row>
    <row r="10" spans="1:30" ht="13.9" x14ac:dyDescent="0.25">
      <c r="A10" s="31" t="s">
        <v>2</v>
      </c>
      <c r="B10" s="70">
        <f>SUM(COUNTIFS(Genetic!$A$2:$A$1000000,"2014/15",Genetic!$F$2:$F$1000000,"&lt;=42094",Genetic!$F$2:$F$1000000,"&gt;366"))</f>
        <v>0</v>
      </c>
      <c r="C10" s="77">
        <f>SUM(COUNTIFS(Genetic!$A$2:$A$1000000,"2014/15"))-
SUM(COUNTIFS(Genetic!$A$2:$A$1000000,"2014/15",Genetic!$F$2:$F$1000000,"&lt;=42094",Genetic!$F$2:$F$1000000,"&gt;366"))</f>
        <v>0</v>
      </c>
      <c r="F10" s="31" t="s">
        <v>2</v>
      </c>
      <c r="G10" s="70">
        <f>SUM(COUNTIFS(Genetic!$A$2:$A$1000000,"2015/16",Genetic!$F$2:$F$1000000,"&lt;=42460",Genetic!$F$2:$F$1000000,"&gt;366"))</f>
        <v>0</v>
      </c>
      <c r="H10" s="77">
        <f>SUM(COUNTIFS(Genetic!$A$2:$A$1000000,"2015/16"))-
SUM(COUNTIFS(Genetic!$A$2:$A$1000000,"2015/16",Genetic!$F$2:$F$1000000,"&lt;=42460",Genetic!$F$2:$F$1000000,"&gt;366"))</f>
        <v>0</v>
      </c>
      <c r="AB10" s="31" t="s">
        <v>23</v>
      </c>
    </row>
    <row r="11" spans="1:30" ht="13.9" x14ac:dyDescent="0.25">
      <c r="A11" s="31" t="s">
        <v>90</v>
      </c>
      <c r="B11" s="70">
        <f>SUM(COUNTIFS(Genetic!$A$2:$A$1000000,"2014/15",Genetic!$G$2:$G$1000000,"1"))</f>
        <v>0</v>
      </c>
      <c r="C11" s="70">
        <f>SUM(COUNTIFS(Genetic!$A$2:$A$1000000,"2014/15",Genetic!$G$2:$G$1000000,"&lt;&gt;"&amp;""))-
SUM(COUNTIFS(Genetic!$A$2:$A$1000000,"2014/15",Genetic!$G$2:$G$1000000,"1"))</f>
        <v>0</v>
      </c>
      <c r="F11" s="31" t="s">
        <v>90</v>
      </c>
      <c r="G11" s="70">
        <f>SUM(COUNTIFS(Genetic!$A$2:$A$1000000,"2015/16",Genetic!$G$2:$G$1000000,"1"))</f>
        <v>0</v>
      </c>
      <c r="H11" s="70">
        <f>SUM(COUNTIFS(Genetic!$A$2:$A$1000000,"2015/16",Genetic!$G$2:$G$1000000,"&lt;&gt;"&amp;""))-
SUM(COUNTIFS(Genetic!$A$2:$A$1000000,"2015/16",Genetic!$G$2:$G$1000000,"1"))</f>
        <v>0</v>
      </c>
      <c r="AB11" s="31" t="s">
        <v>24</v>
      </c>
    </row>
    <row r="12" spans="1:30" ht="13.9" x14ac:dyDescent="0.25">
      <c r="A12" s="31" t="s">
        <v>92</v>
      </c>
      <c r="B12" s="70">
        <f>SUM(COUNTIFS(Genetic!$A$2:$A$1000000,"2014/15",Genetic!$H$2:$H$1000000,"2"))</f>
        <v>0</v>
      </c>
      <c r="C12" s="70">
        <f>SUM(COUNTIFS(Genetic!$A$2:$A$1000000,"2014/15",Genetic!$H$2:$H$1000000,"&lt;&gt;"&amp;""))-
SUM(COUNTIFS(Genetic!$A$2:$A$1000000,"2014/15",Genetic!$H$2:$H$1000000,"2"))</f>
        <v>0</v>
      </c>
      <c r="F12" s="31" t="s">
        <v>92</v>
      </c>
      <c r="G12" s="70">
        <f>SUM(COUNTIFS(Genetic!$A$2:$A$1000000,"2015/16",Genetic!$H$2:$H$1000000,"2"))</f>
        <v>0</v>
      </c>
      <c r="H12" s="70">
        <f>SUM(COUNTIFS(Genetic!$A$2:$A$1000000,"2015/16",Genetic!$H$2:$H$1000000,"&lt;&gt;"&amp;""))-
SUM(COUNTIFS(Genetic!$A$2:$A$1000000,"2015/16",Genetic!$H$2:$H$1000000,"2"))</f>
        <v>0</v>
      </c>
      <c r="AB12" s="31" t="s">
        <v>25</v>
      </c>
    </row>
    <row r="13" spans="1:30" ht="13.9" x14ac:dyDescent="0.25">
      <c r="A13" s="31" t="s">
        <v>93</v>
      </c>
      <c r="B13" s="70">
        <f>SUM(COUNTIFS(Genetic!$A$2:$A$1000000,"2014/15",Genetic!$I$2:$I$1000000,"3"))</f>
        <v>0</v>
      </c>
      <c r="C13" s="70">
        <f>SUM(COUNTIFS(Genetic!$A$2:$A$1000000,"2014/15",Genetic!$I$2:$I$1000000,"&lt;&gt;"&amp;""))-
SUM(COUNTIFS(Genetic!$A$2:$A$1000000,"2014/15",Genetic!$I$2:$I$1000000,"3"))</f>
        <v>0</v>
      </c>
      <c r="F13" s="31" t="s">
        <v>93</v>
      </c>
      <c r="G13" s="70">
        <f>SUM(COUNTIFS(Genetic!$A$2:$A$1000000,"2015/16",Genetic!$I$2:$I$1000000,"3"))</f>
        <v>0</v>
      </c>
      <c r="H13" s="70">
        <f>SUM(COUNTIFS(Genetic!$A$2:$A$1000000,"2015/16",Genetic!$I$2:$I$1000000,"&lt;&gt;"&amp;""))-
SUM(COUNTIFS(Genetic!$A$2:$A$1000000,"2015/16",Genetic!$I$2:$I$1000000,"3"))</f>
        <v>0</v>
      </c>
      <c r="AB13" s="31" t="s">
        <v>26</v>
      </c>
    </row>
    <row r="14" spans="1:30" ht="13.9" x14ac:dyDescent="0.25">
      <c r="A14" s="31" t="s">
        <v>94</v>
      </c>
      <c r="B14" s="70">
        <f>SUM(COUNTIFS(Genetic!$A$2:$A$1000000,"2014/15",Genetic!$J$2:$J$1000000,"4"))</f>
        <v>0</v>
      </c>
      <c r="C14" s="70">
        <f>SUM(COUNTIFS(Genetic!$A$2:$A$1000000,"2014/15",Genetic!$J$2:$J$1000000,"&lt;&gt;"&amp;""))-
SUM(COUNTIFS(Genetic!$A$2:$A$1000000,"2014/15",Genetic!$J$2:$J$1000000,"4"))</f>
        <v>0</v>
      </c>
      <c r="F14" s="31" t="s">
        <v>94</v>
      </c>
      <c r="G14" s="70">
        <f>SUM(COUNTIFS(Genetic!$A$2:$A$1000000,"2015/16",Genetic!$J$2:$J$1000000,"4"))</f>
        <v>0</v>
      </c>
      <c r="H14" s="70">
        <f>SUM(COUNTIFS(Genetic!$A$2:$A$1000000,"2015/16",Genetic!$J$2:$J$1000000,"&lt;&gt;"&amp;""))-
SUM(COUNTIFS(Genetic!$A$2:$A$1000000,"2015/16",Genetic!$J$2:$J$1000000,"4"))</f>
        <v>0</v>
      </c>
      <c r="AB14" s="31" t="s">
        <v>27</v>
      </c>
    </row>
    <row r="15" spans="1:30" ht="13.9" x14ac:dyDescent="0.25">
      <c r="A15" s="31" t="s">
        <v>3</v>
      </c>
      <c r="B15" s="70">
        <f>SUM(COUNTIFS(Genetic!$A$2:$A$1000000,"2014/15",Genetic!$K$2:$K$1000000,"G"))</f>
        <v>0</v>
      </c>
      <c r="C15" s="70">
        <f>B5-B15</f>
        <v>0</v>
      </c>
      <c r="F15" s="31" t="s">
        <v>3</v>
      </c>
      <c r="G15" s="70">
        <f>SUM(COUNTIFS(Genetic!$A$2:$A$1000000,"2015/16",Genetic!$K$2:$K$1000000,"G"))</f>
        <v>0</v>
      </c>
      <c r="H15" s="70">
        <f>G5-G15</f>
        <v>0</v>
      </c>
      <c r="AB15" s="31" t="s">
        <v>28</v>
      </c>
    </row>
    <row r="16" spans="1:30" ht="13.9" x14ac:dyDescent="0.25">
      <c r="A16" s="75" t="s">
        <v>128</v>
      </c>
      <c r="B16" s="76">
        <f>Totals!$B$5+Totals!$B$6</f>
        <v>0</v>
      </c>
      <c r="F16" s="75" t="s">
        <v>128</v>
      </c>
      <c r="G16" s="76">
        <f>Totals!$B$12+Totals!$B$13</f>
        <v>0</v>
      </c>
      <c r="AB16" s="31" t="s">
        <v>29</v>
      </c>
    </row>
    <row r="17" spans="1:30" ht="15" x14ac:dyDescent="0.25">
      <c r="A17" s="81" t="str">
        <f>IF(B16=B5, "[Summary Total Matches Valid entries on Genetic sheet]", "[Summary Total does NOT match Valid Entries on Genetic sheet]")</f>
        <v>[Summary Total Matches Valid entries on Genetic sheet]</v>
      </c>
      <c r="B17" s="76"/>
      <c r="F17" s="81" t="str">
        <f>IF(G16=G5, "[Summary Total Matches Valid entries on Genetic sheet]", "[Summary Total does NOT match Valid Entries on Genetic sheet]")</f>
        <v>[Summary Total Matches Valid entries on Genetic sheet]</v>
      </c>
      <c r="G17" s="76"/>
      <c r="AB17" s="31" t="s">
        <v>30</v>
      </c>
    </row>
    <row r="18" spans="1:30" ht="13.9" x14ac:dyDescent="0.25">
      <c r="AB18" s="31" t="s">
        <v>31</v>
      </c>
    </row>
    <row r="19" spans="1:30" ht="13.9" x14ac:dyDescent="0.25">
      <c r="AB19" s="31" t="s">
        <v>32</v>
      </c>
    </row>
    <row r="20" spans="1:30" ht="13.9" x14ac:dyDescent="0.25">
      <c r="AB20" s="73" t="s">
        <v>33</v>
      </c>
    </row>
    <row r="21" spans="1:30" ht="22.15" customHeight="1" x14ac:dyDescent="0.25">
      <c r="B21" s="82" t="s">
        <v>11</v>
      </c>
      <c r="C21" s="82"/>
      <c r="G21" s="82" t="s">
        <v>87</v>
      </c>
      <c r="H21" s="82"/>
      <c r="AB21" s="31" t="s">
        <v>34</v>
      </c>
    </row>
    <row r="22" spans="1:30" s="35" customFormat="1" ht="27.6" x14ac:dyDescent="0.25">
      <c r="A22" s="41" t="s">
        <v>103</v>
      </c>
      <c r="B22" s="36" t="s">
        <v>79</v>
      </c>
      <c r="C22" s="36" t="s">
        <v>80</v>
      </c>
      <c r="D22" s="69"/>
      <c r="E22" s="69"/>
      <c r="F22" s="41" t="s">
        <v>103</v>
      </c>
      <c r="G22" s="36" t="s">
        <v>79</v>
      </c>
      <c r="H22" s="36" t="s">
        <v>80</v>
      </c>
      <c r="Y22" s="73"/>
      <c r="AA22" s="73"/>
      <c r="AB22" s="31" t="s">
        <v>35</v>
      </c>
      <c r="AD22" s="31"/>
    </row>
    <row r="23" spans="1:30" ht="13.9" x14ac:dyDescent="0.25">
      <c r="A23" s="31" t="s">
        <v>0</v>
      </c>
      <c r="B23" s="31">
        <f>SUM(COUNTIFS('Non-genetic'!$A$2:$A$1000000,"2014/15"))</f>
        <v>0</v>
      </c>
      <c r="C23" s="74"/>
      <c r="F23" s="31" t="s">
        <v>0</v>
      </c>
      <c r="G23" s="31">
        <f>SUM(COUNTIFS('Non-genetic'!$A$2:$A$1000000,"2015/16"))</f>
        <v>0</v>
      </c>
      <c r="H23" s="74"/>
      <c r="AB23" s="31" t="s">
        <v>45</v>
      </c>
    </row>
    <row r="24" spans="1:30" ht="13.9" x14ac:dyDescent="0.25">
      <c r="A24" s="31" t="s">
        <v>48</v>
      </c>
      <c r="B24" s="70">
        <f>SUM(COUNTIFS('Non-genetic'!$A$2:$A$1000000,"2014/15",'Non-genetic'!$B$2:$B$1000000,{"Aberdeen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C24" s="77">
        <f>SUM(COUNTIFS('Non-genetic'!$A$2:$A$1000000,"2014/15"))-
SUM(COUNTIFS('Non-genetic'!$A$2:$A$1000000,"2014/15",'Non-genetic'!$B$2:$B$1000000,{"Aberdeen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F24" s="31" t="s">
        <v>48</v>
      </c>
      <c r="G24" s="70">
        <f>SUM(COUNTIFS('Non-genetic'!$A$2:$A$1000000,"2015/16",'Non-genetic'!$B$2:$B$1000000,{"Aberdeen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H24" s="77">
        <f>SUM(COUNTIFS('Non-genetic'!$A$2:$A$1000000,"2015/16"))-
SUM(COUNTIFS('Non-genetic'!$A$2:$A$1000000,"2015/16",'Non-genetic'!$B$2:$B$1000000,{"Aberdeen RGC","Belfast RGC","Birmingham IMD","Birmingham RGC","Bristol RGC","Cambridge RGC","Cardiff RGC","Dundee RGC","Edinburgh RGC","Exeter RGC","Glasgow RGC","Leeds RGC","Leicester RGC","Liverpool RGC","London Institute of Cancer Research","London Institute of Neurology","London King’s Haemoglobinopathy","London North East RGC GOSH","London North West RGC KGC","London Retinoblastoma","London South East RGC GSTT","London South West RGC St Georges","London UCLH Haemoglobinopathy","Manchester RGC","Newcastle Mitochondrial Laboratory","Newcastle RGC","Nottingham RGC","Oxford Haemoglobinopathy","Oxford RGC","Salisbury RGC","Sheffield RGC","London UCLH Biochemistry"}))</f>
        <v>0</v>
      </c>
      <c r="AB24" s="31" t="s">
        <v>36</v>
      </c>
    </row>
    <row r="25" spans="1:30" ht="13.9" x14ac:dyDescent="0.25">
      <c r="A25" s="31" t="s">
        <v>4</v>
      </c>
      <c r="B25" s="72">
        <f>SUMPRODUCT(('Non-genetic'!$A$2:$A$1000000="2014/15")*--(LEN('Non-genetic'!$C$2:$C$1000000)&gt;5)*--(LEN('Non-genetic'!$C$2:$C$1000000)&lt;=8))</f>
        <v>0</v>
      </c>
      <c r="C25" s="71">
        <f t="array" ref="C25">B23-B25-SUM(IF(ISBLANK('Non-genetic'!$C$2:$C$1000000),IF('Non-genetic'!$A$2:$A$1000000="2014/15",1,0)))</f>
        <v>0</v>
      </c>
      <c r="F25" s="31" t="s">
        <v>4</v>
      </c>
      <c r="G25" s="72">
        <f>SUMPRODUCT(('Non-genetic'!$A$2:$A$1000000="2015/16")*--(LEN('Non-genetic'!$C$2:$C$1000000)&gt;5)*--(LEN('Non-genetic'!$C$2:$C$1000000)&lt;=8))</f>
        <v>0</v>
      </c>
      <c r="H25" s="71">
        <f t="array" ref="H25">G23-G25-SUM(IF(ISBLANK('Non-genetic'!$C$2:$C$1000000),IF('Non-genetic'!$A$2:$A$1000000="2015/16",1,0)))</f>
        <v>0</v>
      </c>
      <c r="AB25" s="31" t="s">
        <v>37</v>
      </c>
    </row>
    <row r="26" spans="1:30" ht="13.9" x14ac:dyDescent="0.25">
      <c r="A26" s="70" t="s">
        <v>1</v>
      </c>
      <c r="B26" s="72">
        <f t="array" ref="B26">SUM(IF(LEN('Non-genetic'!$D$2:$D$1000000)=10,IF('Non-genetic'!$A$2:$A$1000000="2014/15",1,0)))</f>
        <v>0</v>
      </c>
      <c r="C26" s="72">
        <f t="array" ref="C26">SUM(IF(LEN('Non-genetic'!$D$2:$D$1000000)&lt;&gt;10,IF('Non-genetic'!$A$2:$A$1000000="2014/15",1,0)))-SUM(IF(ISBLANK('Non-genetic'!$D$2:$D$1000000),IF('Non-genetic'!$A$2:$A$1000000="2014/15",1,0)))</f>
        <v>0</v>
      </c>
      <c r="F26" s="31" t="s">
        <v>1</v>
      </c>
      <c r="G26" s="72">
        <f t="array" ref="G26">SUM(IF(LEN('Non-genetic'!$D$2:$D$1000000)=10,IF('Non-genetic'!$A$2:$A$1000000="2015/16",1,0)))</f>
        <v>0</v>
      </c>
      <c r="H26" s="72">
        <f t="array" ref="H26">SUM(IF(LEN('Non-genetic'!$D$2:$D$1000000)&lt;&gt;10,IF('Non-genetic'!$A$2:$A$1000000="2015/16",1,0)))-SUM(IF(ISBLANK('Non-genetic'!$D$2:$D$1000000),IF('Non-genetic'!$A$2:$A$1000000="2015/16",1,0)))</f>
        <v>0</v>
      </c>
      <c r="AB26" s="31" t="s">
        <v>38</v>
      </c>
    </row>
    <row r="27" spans="1:30" ht="13.9" x14ac:dyDescent="0.25">
      <c r="A27" s="70" t="s">
        <v>75</v>
      </c>
      <c r="B27" s="72">
        <f t="array" ref="B27">SUM(IF(LEN('Non-genetic'!$E$2:$E$1000000)=10,IF('Non-genetic'!$A$2:$A$1000000="2014/15",1,0)))</f>
        <v>0</v>
      </c>
      <c r="C27" s="72">
        <f t="array" ref="C27">SUM(IF(LEN('Non-genetic'!$E$2:$E$1000000)&lt;&gt;10,IF('Non-genetic'!$A$2:$A$1000000="2014/15",1,0)))-SUM(IF(ISBLANK('Non-genetic'!$E$2:$E$1000000),IF('Non-genetic'!$A$2:$A$1000000="2014/15",1,0)))</f>
        <v>0</v>
      </c>
      <c r="F27" s="31" t="s">
        <v>75</v>
      </c>
      <c r="G27" s="72">
        <f t="array" ref="G27">SUM(IF(LEN('Non-genetic'!$E$2:$E$1000000)=10,IF('Non-genetic'!$A$2:$A$1000000="2015/16",1,0)))</f>
        <v>0</v>
      </c>
      <c r="H27" s="72">
        <f t="array" ref="H27">SUM(IF(LEN('Non-genetic'!$E$2:$E$1000000)&lt;&gt;10,IF('Non-genetic'!$A$2:$A$1000000="2015/16",1,0)))-SUM(IF(ISBLANK('Non-genetic'!$E$2:$E$1000000),IF('Non-genetic'!$A$2:$A$1000000="2015/16",1,0)))</f>
        <v>0</v>
      </c>
      <c r="AB27" s="31" t="s">
        <v>39</v>
      </c>
    </row>
    <row r="28" spans="1:30" ht="13.9" x14ac:dyDescent="0.25">
      <c r="A28" s="31" t="s">
        <v>2</v>
      </c>
      <c r="B28" s="70">
        <f>SUM(COUNTIFS('Non-genetic'!$A$2:$A$1000000,"2014/15",'Non-genetic'!$F$2:$F$1000000,"&lt;=42094",'Non-genetic'!$F$2:$F$1000000,"&gt;366"))</f>
        <v>0</v>
      </c>
      <c r="C28" s="77">
        <f>SUM(COUNTIFS('Non-genetic'!$A$2:$A$1000000,"2014/15"))-
SUM(COUNTIFS('Non-genetic'!$A$2:$A$1000000,"2014/15",'Non-genetic'!$F$2:$F$1000000,"&lt;=42094",'Non-genetic'!$F$2:$F$1000000,"&gt;366"))</f>
        <v>0</v>
      </c>
      <c r="F28" s="31" t="s">
        <v>2</v>
      </c>
      <c r="G28" s="70">
        <f>SUM(COUNTIFS('Non-genetic'!$A$2:$A$1000000,"2015/16",'Non-genetic'!$F$2:$F$1000000,"&lt;=42460",'Non-genetic'!$F$2:$F$1000000,"&gt;366"))</f>
        <v>0</v>
      </c>
      <c r="H28" s="77">
        <f>SUM(COUNTIFS('Non-genetic'!$A$2:$A$1000000,"2015/16"))-
SUM(COUNTIFS('Non-genetic'!$A$2:$A$1000000,"2015/16",'Non-genetic'!$F$2:$F$1000000,"&lt;=42460",'Non-genetic'!$F$2:$F$1000000,"&gt;66"))</f>
        <v>0</v>
      </c>
      <c r="AB28" s="31" t="s">
        <v>40</v>
      </c>
    </row>
    <row r="29" spans="1:30" ht="13.9" x14ac:dyDescent="0.25">
      <c r="A29" s="31" t="s">
        <v>90</v>
      </c>
      <c r="B29" s="70">
        <f>SUM(COUNTIFS('Non-genetic'!$A$2:$A$1000000,"2014/15",'Non-genetic'!$G$2:$G$1000000,"1"))</f>
        <v>0</v>
      </c>
      <c r="C29" s="70">
        <f>SUM(COUNTIFS('Non-genetic'!$A$2:$A$1000000,"2014/15",'Non-genetic'!$G$2:$G$1000000,"&lt;&gt;"&amp;""))-
SUM(COUNTIFS('Non-genetic'!$A$2:$A$1000000,"2014/15",'Non-genetic'!$G$2:$G$1000000,"1"))</f>
        <v>0</v>
      </c>
      <c r="F29" s="31" t="s">
        <v>90</v>
      </c>
      <c r="G29" s="70">
        <f>SUM(COUNTIFS('Non-genetic'!$A$2:$A$1000000,"2015/16",'Non-genetic'!$G$2:$G$1000000,"1"))</f>
        <v>0</v>
      </c>
      <c r="H29" s="70">
        <f>SUM(COUNTIFS('Non-genetic'!$A$2:$A$1000000,"2015/16",'Non-genetic'!$G$2:$G$1000000,"&lt;&gt;"&amp;""))-
SUM(COUNTIFS('Non-genetic'!$A$2:$A$1000000,"2015/16",'Non-genetic'!$G$2:$G$1000000,"1"))</f>
        <v>0</v>
      </c>
      <c r="AB29" s="31" t="s">
        <v>41</v>
      </c>
    </row>
    <row r="30" spans="1:30" x14ac:dyDescent="0.2">
      <c r="A30" s="31" t="s">
        <v>92</v>
      </c>
      <c r="B30" s="70">
        <f>SUM(COUNTIFS('Non-genetic'!$A$2:$A$1000000,"2014/15",'Non-genetic'!$H$2:$H$1000000,"2"))</f>
        <v>0</v>
      </c>
      <c r="C30" s="70">
        <f>SUM(COUNTIFS('Non-genetic'!$A$2:$A$1000000,"2014/15",'Non-genetic'!$H$2:$H$1000000,"&lt;&gt;"&amp;""))-
SUM(COUNTIFS('Non-genetic'!$A$2:$A$1000000,"2014/15",'Non-genetic'!$H$2:$H$1000000,"2"))</f>
        <v>0</v>
      </c>
      <c r="F30" s="31" t="s">
        <v>92</v>
      </c>
      <c r="G30" s="70">
        <f>SUM(COUNTIFS('Non-genetic'!$A$2:$A$1000000,"2015/16",'Non-genetic'!$H$2:$H$1000000,"2"))</f>
        <v>0</v>
      </c>
      <c r="H30" s="70">
        <f>SUM(COUNTIFS('Non-genetic'!$A$2:$A$1000000,"2015/16",'Non-genetic'!$H$2:$H$1000000,"&lt;&gt;"&amp;""))-
SUM(COUNTIFS('Non-genetic'!$A$2:$A$1000000,"2015/16",'Non-genetic'!$H$2:$H$1000000,"2"))</f>
        <v>0</v>
      </c>
      <c r="AB30" s="31" t="s">
        <v>42</v>
      </c>
    </row>
    <row r="31" spans="1:30" x14ac:dyDescent="0.2">
      <c r="A31" s="31" t="s">
        <v>93</v>
      </c>
      <c r="B31" s="70">
        <f>SUM(COUNTIFS('Non-genetic'!$A$2:$A$1000000,"2014/15",'Non-genetic'!$I$2:$I$1000000,"3"))</f>
        <v>0</v>
      </c>
      <c r="C31" s="70">
        <f>SUM(COUNTIFS('Non-genetic'!$A$2:$A$1000000,"2014/15",'Non-genetic'!$I$2:$I$1000000,"&lt;&gt;"&amp;""))-
SUM(COUNTIFS('Non-genetic'!$A$2:$A$1000000,"2014/15",'Non-genetic'!$I$2:$I$1000000,"3"))</f>
        <v>0</v>
      </c>
      <c r="F31" s="31" t="s">
        <v>93</v>
      </c>
      <c r="G31" s="70">
        <f>SUM(COUNTIFS('Non-genetic'!$A$2:$A$1000000,"2015/16",'Non-genetic'!$I$2:$I$1000000,"3"))</f>
        <v>0</v>
      </c>
      <c r="H31" s="70">
        <f>SUM(COUNTIFS('Non-genetic'!$A$2:$A$1000000,"2015/16",'Non-genetic'!$I$2:$I$1000000,"&lt;&gt;"&amp;""))-
SUM(COUNTIFS('Non-genetic'!$A$2:$A$1000000,"2015/16",'Non-genetic'!$I$2:$I$1000000,"3"))</f>
        <v>0</v>
      </c>
      <c r="AB31" s="31" t="s">
        <v>43</v>
      </c>
    </row>
    <row r="32" spans="1:30" x14ac:dyDescent="0.2">
      <c r="A32" s="31" t="s">
        <v>94</v>
      </c>
      <c r="B32" s="70">
        <f>SUM(COUNTIFS('Non-genetic'!$A$2:$A$1000000,"2014/15",'Non-genetic'!$J$2:$J$1000000,"4"))</f>
        <v>0</v>
      </c>
      <c r="C32" s="70">
        <f>SUM(COUNTIFS('Non-genetic'!$A$2:$A$1000000,"2014/15",'Non-genetic'!$J$2:$J$1000000,"&lt;&gt;"&amp;""))-
SUM(COUNTIFS('Non-genetic'!$A$2:$A$1000000,"2014/15",'Non-genetic'!$J$2:$J$1000000,"4"))</f>
        <v>0</v>
      </c>
      <c r="F32" s="31" t="s">
        <v>94</v>
      </c>
      <c r="G32" s="70">
        <f>SUM(COUNTIFS('Non-genetic'!$A$2:$A$1000000,"2015/16",'Non-genetic'!$J$2:$J$1000000,"4"))</f>
        <v>0</v>
      </c>
      <c r="H32" s="70">
        <f>SUM(COUNTIFS('Non-genetic'!$A$2:$A$1000000,"2015/16",'Non-genetic'!$J$2:$J$1000000,"&lt;&gt;"&amp;""))-
SUM(COUNTIFS('Non-genetic'!$A$2:$A$1000000,"2015/16",'Non-genetic'!$J$2:$J$1000000,"4"))</f>
        <v>0</v>
      </c>
      <c r="AB32" s="31" t="s">
        <v>44</v>
      </c>
    </row>
    <row r="33" spans="1:8" x14ac:dyDescent="0.2">
      <c r="A33" s="31" t="s">
        <v>3</v>
      </c>
      <c r="B33" s="70">
        <f>SUM(COUNTIFS('Non-genetic'!$A$2:$A$1000000,"2014/15",'Non-genetic'!$K$2:$K$1000000,"NG"))</f>
        <v>0</v>
      </c>
      <c r="C33" s="70">
        <f>B23-B33</f>
        <v>0</v>
      </c>
      <c r="F33" s="31" t="s">
        <v>3</v>
      </c>
      <c r="G33" s="70">
        <f>SUM(COUNTIFS('Non-genetic'!$A$2:$A$1000000,"2015/16",'Non-genetic'!$K$2:$K$1000000,"NG"))</f>
        <v>0</v>
      </c>
      <c r="H33" s="70">
        <f>G23-G33</f>
        <v>0</v>
      </c>
    </row>
    <row r="34" spans="1:8" ht="15" x14ac:dyDescent="0.25">
      <c r="A34" s="75" t="s">
        <v>128</v>
      </c>
      <c r="B34" s="76">
        <f>Totals!$C$5+Totals!$C$6</f>
        <v>0</v>
      </c>
      <c r="F34" s="75" t="s">
        <v>128</v>
      </c>
      <c r="G34" s="76">
        <f>Totals!$C$12+Totals!$C$13</f>
        <v>0</v>
      </c>
    </row>
    <row r="35" spans="1:8" x14ac:dyDescent="0.2">
      <c r="A35" s="81" t="str">
        <f>IF(B34=B23, "[Summary Total Matches Valid entries on Non-genetic sheet]", "[Summary Total does NOT match Valid Entries on Non-genetic sheet]")</f>
        <v>[Summary Total Matches Valid entries on Non-genetic sheet]</v>
      </c>
      <c r="F35" s="81" t="str">
        <f>IF(G34=G23, "[Summary Total Matches Valid entries on Non-genetic sheet]", "[Summary Total does NOT match Valid Entries on Non-genetic sheet]")</f>
        <v>[Summary Total Matches Valid entries on Non-genetic sheet]</v>
      </c>
    </row>
    <row r="38" spans="1:8" x14ac:dyDescent="0.2">
      <c r="A38" s="31" t="s">
        <v>134</v>
      </c>
    </row>
  </sheetData>
  <sortState ref="X1:X33">
    <sortCondition ref="X1"/>
  </sortState>
  <mergeCells count="4">
    <mergeCell ref="B3:C3"/>
    <mergeCell ref="G3:H3"/>
    <mergeCell ref="B21:C21"/>
    <mergeCell ref="G21:H21"/>
  </mergeCells>
  <conditionalFormatting sqref="A17">
    <cfRule type="containsText" dxfId="7" priority="7" operator="containsText" text="Summary Total does NOT match Valid Entries on Genetic sheet">
      <formula>NOT(ISERROR(SEARCH("Summary Total does NOT match Valid Entries on Genetic sheet",A17)))</formula>
    </cfRule>
    <cfRule type="containsText" dxfId="6" priority="8" operator="containsText" text="Summary Total Matches Valid entries on Genetic sheet">
      <formula>NOT(ISERROR(SEARCH("Summary Total Matches Valid entries on Genetic sheet",A17)))</formula>
    </cfRule>
  </conditionalFormatting>
  <conditionalFormatting sqref="F17">
    <cfRule type="containsText" dxfId="5" priority="5" operator="containsText" text="Summary Total does NOT match Valid Entries on Genetic sheet">
      <formula>NOT(ISERROR(SEARCH("Summary Total does NOT match Valid Entries on Genetic sheet",F17)))</formula>
    </cfRule>
    <cfRule type="containsText" dxfId="4" priority="6" operator="containsText" text="Summary Total Matches Valid entries on Genetic sheet">
      <formula>NOT(ISERROR(SEARCH("Summary Total Matches Valid entries on Genetic sheet",F17)))</formula>
    </cfRule>
  </conditionalFormatting>
  <conditionalFormatting sqref="A35">
    <cfRule type="containsText" dxfId="3" priority="3" operator="containsText" text="Summary Total does NOT match Valid Entries on Non-genetic sheet">
      <formula>NOT(ISERROR(SEARCH("Summary Total does NOT match Valid Entries on Non-genetic sheet",A35)))</formula>
    </cfRule>
    <cfRule type="containsText" dxfId="2" priority="4" operator="containsText" text="Summary Total Matches Valid entries on Non-genetic sheet">
      <formula>NOT(ISERROR(SEARCH("Summary Total Matches Valid entries on Non-genetic sheet",A35)))</formula>
    </cfRule>
  </conditionalFormatting>
  <conditionalFormatting sqref="F35">
    <cfRule type="containsText" dxfId="1" priority="1" operator="containsText" text="Summary Total does NOT match Valid Entries on Non-genetic sheet">
      <formula>NOT(ISERROR(SEARCH("Summary Total does NOT match Valid Entries on Non-genetic sheet",F35)))</formula>
    </cfRule>
    <cfRule type="containsText" dxfId="0" priority="2" operator="containsText" text="Summary Total Matches Valid entries on Non-genetic sheet">
      <formula>NOT(ISERROR(SEARCH("Summary Total Matches Valid entries on Non-genetic sheet",F35)))</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3"/>
  <sheetViews>
    <sheetView showGridLines="0" showRowColHeaders="0" workbookViewId="0">
      <selection activeCell="A3" sqref="A3"/>
    </sheetView>
  </sheetViews>
  <sheetFormatPr defaultColWidth="0" defaultRowHeight="14.25" zeroHeight="1" x14ac:dyDescent="0.2"/>
  <cols>
    <col min="1" max="1" width="106.75" customWidth="1"/>
    <col min="2" max="16384" width="8.75" hidden="1"/>
  </cols>
  <sheetData>
    <row r="1" spans="1:1" ht="25.15" customHeight="1" x14ac:dyDescent="0.2">
      <c r="A1" s="64" t="s">
        <v>123</v>
      </c>
    </row>
    <row r="2" spans="1:1" ht="17.45" customHeight="1" x14ac:dyDescent="0.25">
      <c r="A2" s="79" t="s">
        <v>124</v>
      </c>
    </row>
    <row r="3" spans="1:1" ht="363.6" customHeight="1" x14ac:dyDescent="0.2">
      <c r="A3" s="7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D4C1E6776AB34ABFAC0B3F884B215A" ma:contentTypeVersion="18" ma:contentTypeDescription="Create a new document." ma:contentTypeScope="" ma:versionID="d12458f218c28a5bea2839d082a4811b">
  <xsd:schema xmlns:xsd="http://www.w3.org/2001/XMLSchema" xmlns:p="http://schemas.microsoft.com/office/2006/metadata/properties" xmlns:ns2="1d822254-74ea-45b3-b7cf-1210a2c3dd11" xmlns:ns3="c5eb9f71-12b2-4353-a15d-f74aa2340f0e" targetNamespace="http://schemas.microsoft.com/office/2006/metadata/properties" ma:root="true" ma:fieldsID="9f350db70af680872629f6483af6ed1c" ns2:_="" ns3:_="">
    <xsd:import namespace="1d822254-74ea-45b3-b7cf-1210a2c3dd11"/>
    <xsd:import namespace="c5eb9f71-12b2-4353-a15d-f74aa2340f0e"/>
    <xsd:element name="properties">
      <xsd:complexType>
        <xsd:sequence>
          <xsd:element name="documentManagement">
            <xsd:complexType>
              <xsd:all>
                <xsd:element ref="ns2:SCCI_x0020_number" minOccurs="0"/>
                <xsd:element ref="ns2:Release_x0020_number" minOccurs="0"/>
                <xsd:element ref="ns2:Development_x0020_Support_x0020_contact" minOccurs="0"/>
                <xsd:element ref="ns3:IC_x0020_Description" minOccurs="0"/>
              </xsd:all>
            </xsd:complexType>
          </xsd:element>
        </xsd:sequence>
      </xsd:complexType>
    </xsd:element>
  </xsd:schema>
  <xsd:schema xmlns:xsd="http://www.w3.org/2001/XMLSchema" xmlns:dms="http://schemas.microsoft.com/office/2006/documentManagement/types" targetNamespace="1d822254-74ea-45b3-b7cf-1210a2c3dd11" elementFormDefault="qualified">
    <xsd:import namespace="http://schemas.microsoft.com/office/2006/documentManagement/types"/>
    <xsd:element name="SCCI_x0020_number" ma:index="1" nillable="true" ma:displayName="SCCI number" ma:format="Dropdown" ma:internalName="SCCI_x0020_number">
      <xsd:simpleType>
        <xsd:restriction base="dms:Choice">
          <xsd:enumeration value="SCCI0005"/>
          <xsd:enumeration value="SCCI0011"/>
          <xsd:enumeration value="SCCI0021"/>
          <xsd:enumeration value="SCCI0028"/>
          <xsd:enumeration value="SCCI0034"/>
          <xsd:enumeration value="SCCI0052"/>
          <xsd:enumeration value="SCCI0066"/>
          <xsd:enumeration value="SCCI0070"/>
          <xsd:enumeration value="SCCI0073"/>
          <xsd:enumeration value="SCCI0075"/>
          <xsd:enumeration value="SCCI0076"/>
          <xsd:enumeration value="SCCI0084"/>
          <xsd:enumeration value="SCCI0085"/>
          <xsd:enumeration value="SCCI0086"/>
          <xsd:enumeration value="SCCI0089"/>
          <xsd:enumeration value="SCCI0090"/>
          <xsd:enumeration value="SCCI0090-2019"/>
          <xsd:enumeration value="SCCI0090-2020"/>
          <xsd:enumeration value="SCCI0090-2064"/>
          <xsd:enumeration value="SCCI0090-2120"/>
          <xsd:enumeration value="SCCI0092"/>
          <xsd:enumeration value="SCCI0092-2032"/>
          <xsd:enumeration value="SCCI0092-2091"/>
          <xsd:enumeration value="SCCI0095"/>
          <xsd:enumeration value="SCCI0099"/>
          <xsd:enumeration value="SCCI0103"/>
          <xsd:enumeration value="SCCI0107"/>
          <xsd:enumeration value="SCCI0108"/>
          <xsd:enumeration value="SCCI0108-2025"/>
          <xsd:enumeration value="SCCI0108-2029"/>
          <xsd:enumeration value="SCCI0110"/>
          <xsd:enumeration value="SCCI0111"/>
          <xsd:enumeration value="SCCI0112"/>
          <xsd:enumeration value="SCCI0127"/>
          <xsd:enumeration value="SCCI0128"/>
          <xsd:enumeration value="SCCI0129"/>
          <xsd:enumeration value="SCCI0133"/>
          <xsd:enumeration value="SCCI0134"/>
          <xsd:enumeration value="SCCI0139"/>
          <xsd:enumeration value="SCCI0143"/>
          <xsd:enumeration value="SCCI0144"/>
          <xsd:enumeration value="SCCI0146"/>
          <xsd:enumeration value="SCCI0147"/>
          <xsd:enumeration value="SCCI0148"/>
          <xsd:enumeration value="SCCI0149"/>
          <xsd:enumeration value="SCCI0153"/>
          <xsd:enumeration value="SCCI0154"/>
          <xsd:enumeration value="SCCI0155"/>
          <xsd:enumeration value="SCCI0155"/>
          <xsd:enumeration value="SCCI0158"/>
          <xsd:enumeration value="SCCI0160"/>
          <xsd:enumeration value="SCCI1067"/>
          <xsd:enumeration value="SCCI1069"/>
          <xsd:enumeration value="SCCI1072"/>
          <xsd:enumeration value="SCCI1077"/>
          <xsd:enumeration value="SCCI1078"/>
          <xsd:enumeration value="SCCI1080"/>
          <xsd:enumeration value="SCCI1500"/>
          <xsd:enumeration value="SCCI1501"/>
          <xsd:enumeration value="SCCI1502"/>
          <xsd:enumeration value="SCCI1503"/>
          <xsd:enumeration value="SCCI1504"/>
          <xsd:enumeration value="SCCI1505"/>
          <xsd:enumeration value="SCCI1506"/>
          <xsd:enumeration value="SCCI1507"/>
          <xsd:enumeration value="SCCI1508"/>
          <xsd:enumeration value="SCCI1509"/>
          <xsd:enumeration value="SCCI1510"/>
          <xsd:enumeration value="SCCI1511"/>
          <xsd:enumeration value="SCCI1512"/>
          <xsd:enumeration value="SCCI1513"/>
          <xsd:enumeration value="SCCI1516"/>
          <xsd:enumeration value="SCCI1518"/>
          <xsd:enumeration value="SCCI1520"/>
          <xsd:enumeration value="SCCI1521"/>
          <xsd:enumeration value="SCCI1523"/>
          <xsd:enumeration value="SCCI1533"/>
          <xsd:enumeration value="SCCI1535"/>
          <xsd:enumeration value="SCCI1538"/>
          <xsd:enumeration value="SCCI1546"/>
          <xsd:enumeration value="SCCI1552"/>
          <xsd:enumeration value="SCCI1553"/>
          <xsd:enumeration value="SCCI1554"/>
          <xsd:enumeration value="SCCI1555"/>
          <xsd:enumeration value="SCCI1556"/>
          <xsd:enumeration value="SCCI1557"/>
          <xsd:enumeration value="SCCI1558"/>
          <xsd:enumeration value="SCCI1561"/>
          <xsd:enumeration value="SCCI1567"/>
          <xsd:enumeration value="SCCI1568"/>
          <xsd:enumeration value="SCCI1570"/>
          <xsd:enumeration value="SCCI1572"/>
          <xsd:enumeration value="SCCI1573"/>
          <xsd:enumeration value="SCCI1574"/>
          <xsd:enumeration value="SCCI1576"/>
          <xsd:enumeration value="SCCI1577"/>
          <xsd:enumeration value="SCCI1580"/>
          <xsd:enumeration value="SCCI1582"/>
          <xsd:enumeration value="SCCI1586"/>
          <xsd:enumeration value="SCCI1588"/>
          <xsd:enumeration value="SCCI1590"/>
          <xsd:enumeration value="SCCI1591"/>
          <xsd:enumeration value="SCCI1593"/>
          <xsd:enumeration value="SCCI1594"/>
          <xsd:enumeration value="SCCI1595"/>
          <xsd:enumeration value="SCCI1596"/>
          <xsd:enumeration value="SCCI1597"/>
          <xsd:enumeration value="SCCI1605"/>
          <xsd:enumeration value="SCCI1606"/>
          <xsd:enumeration value="SCCI1607"/>
          <xsd:enumeration value="SCCI1609"/>
          <xsd:enumeration value="SCCI1610"/>
          <xsd:enumeration value="SCCI2000"/>
          <xsd:enumeration value="SCCI2001"/>
          <xsd:enumeration value="SCCI2002"/>
          <xsd:enumeration value="SCCI2003"/>
          <xsd:enumeration value="SCCI2004"/>
          <xsd:enumeration value="SCCI2005"/>
          <xsd:enumeration value="SCCI2006"/>
          <xsd:enumeration value="SCCI2007"/>
          <xsd:enumeration value="SCCI2008"/>
          <xsd:enumeration value="SCCI2009"/>
          <xsd:enumeration value="SCCI2010"/>
          <xsd:enumeration value="SCCI2011"/>
          <xsd:enumeration value="SCCI2012"/>
          <xsd:enumeration value="SCCI2013"/>
          <xsd:enumeration value="SCCI2014"/>
          <xsd:enumeration value="SCCI2015"/>
          <xsd:enumeration value="SCCI2016"/>
          <xsd:enumeration value="SCCI2017"/>
          <xsd:enumeration value="SCCI2018"/>
          <xsd:enumeration value="SCCI2019"/>
          <xsd:enumeration value="SCCI2020"/>
          <xsd:enumeration value="SCCI2021"/>
          <xsd:enumeration value="SCCI2022"/>
          <xsd:enumeration value="SCCI2023"/>
          <xsd:enumeration value="SCCI2024"/>
          <xsd:enumeration value="SCCI2025"/>
          <xsd:enumeration value="SCCI2026"/>
          <xsd:enumeration value="SCCI2027"/>
          <xsd:enumeration value="SCCI2028"/>
          <xsd:enumeration value="SCCI2029"/>
          <xsd:enumeration value="SCCI2030"/>
          <xsd:enumeration value="SCCI2031"/>
          <xsd:enumeration value="SCCI2032"/>
          <xsd:enumeration value="SCCI2033"/>
          <xsd:enumeration value="SCCI2034"/>
          <xsd:enumeration value="SCCI2035"/>
          <xsd:enumeration value="SCCI2036"/>
          <xsd:enumeration value="SCCI2037"/>
          <xsd:enumeration value="SCCI2038"/>
          <xsd:enumeration value="SCCI2039"/>
          <xsd:enumeration value="SCCI2040"/>
          <xsd:enumeration value="SCCI2041"/>
          <xsd:enumeration value="SCCI2042"/>
          <xsd:enumeration value="SCCI2043"/>
          <xsd:enumeration value="SCCI2044"/>
          <xsd:enumeration value="SCCI2045"/>
          <xsd:enumeration value="SCCI2046"/>
          <xsd:enumeration value="SCCI2047"/>
          <xsd:enumeration value="SCCI2048"/>
          <xsd:enumeration value="SCCI2049"/>
          <xsd:enumeration value="SCCI2050"/>
          <xsd:enumeration value="SCCI2051"/>
          <xsd:enumeration value="SCCI2052"/>
          <xsd:enumeration value="SCCI2053"/>
          <xsd:enumeration value="SCCI2054"/>
          <xsd:enumeration value="SCCI2055"/>
          <xsd:enumeration value="SCCI2056"/>
          <xsd:enumeration value="SCCI2057"/>
          <xsd:enumeration value="SCCI2058"/>
          <xsd:enumeration value="SCCI2059"/>
          <xsd:enumeration value="SCCI2060"/>
          <xsd:enumeration value="SCCI2061"/>
          <xsd:enumeration value="SCCI2062"/>
          <xsd:enumeration value="SCCI2063"/>
          <xsd:enumeration value="SCCI2064"/>
          <xsd:enumeration value="SCCI2065"/>
          <xsd:enumeration value="SCCI2066"/>
          <xsd:enumeration value="SCCI2067"/>
          <xsd:enumeration value="SCCI2068"/>
          <xsd:enumeration value="SCCI2069"/>
          <xsd:enumeration value="SCCI2070"/>
          <xsd:enumeration value="SCCI2071"/>
          <xsd:enumeration value="SCCI2072"/>
          <xsd:enumeration value="SCCI2073"/>
          <xsd:enumeration value="SCCI2074"/>
          <xsd:enumeration value="SCCI2075"/>
          <xsd:enumeration value="SCCI2076"/>
          <xsd:enumeration value="SCCI2077"/>
          <xsd:enumeration value="SCCI2078"/>
          <xsd:enumeration value="SCCI2079"/>
          <xsd:enumeration value="SCCI2080"/>
          <xsd:enumeration value="SCCI2081"/>
          <xsd:enumeration value="SCCI2082"/>
          <xsd:enumeration value="SCCI2083"/>
          <xsd:enumeration value="SCCI2084"/>
          <xsd:enumeration value="SCCI2085"/>
          <xsd:enumeration value="SCCI2086"/>
          <xsd:enumeration value="SCCI2087"/>
          <xsd:enumeration value="SCCI2088"/>
          <xsd:enumeration value="SCCI2089"/>
          <xsd:enumeration value="SCCI2090-2058"/>
          <xsd:enumeration value="SCCI2091"/>
          <xsd:enumeration value="SCCI2092"/>
          <xsd:enumeration value="SCCI2093"/>
          <xsd:enumeration value="SCCI2094"/>
          <xsd:enumeration value="SCCI2095"/>
          <xsd:enumeration value="SCCI2096"/>
          <xsd:enumeration value="SCCI2097"/>
          <xsd:enumeration value="SCCI2098"/>
          <xsd:enumeration value="SCCI2099"/>
          <xsd:enumeration value="SCCI2100"/>
          <xsd:enumeration value="SCCI2101"/>
          <xsd:enumeration value="SCCI2102"/>
          <xsd:enumeration value="SCCI2103"/>
          <xsd:enumeration value="SCCI2104"/>
          <xsd:enumeration value="SCCI2105"/>
          <xsd:enumeration value="SCCI2106"/>
          <xsd:enumeration value="SCCI2107"/>
          <xsd:enumeration value="SCCI2108"/>
          <xsd:enumeration value="SCCI2109"/>
          <xsd:enumeration value="SCCI2110"/>
          <xsd:enumeration value="SCCI2111"/>
          <xsd:enumeration value="SCCI2112"/>
          <xsd:enumeration value="SCCI2113"/>
          <xsd:enumeration value="SCCI2114"/>
          <xsd:enumeration value="SCCI2115"/>
          <xsd:enumeration value="SCCI2116"/>
          <xsd:enumeration value="SCCI2117"/>
          <xsd:enumeration value="SCCI2118"/>
          <xsd:enumeration value="SCCI2119"/>
          <xsd:enumeration value="SCCI2120"/>
          <xsd:enumeration value="SCCI2121"/>
          <xsd:enumeration value="SCCI2122"/>
          <xsd:enumeration value="SCCI2123"/>
          <xsd:enumeration value="SCCI2124"/>
          <xsd:enumeration value="SCCI2125"/>
          <xsd:enumeration value="SCCI2126"/>
          <xsd:enumeration value="SCCI2127"/>
          <xsd:enumeration value="SCCI2128"/>
          <xsd:enumeration value="SCCI2129"/>
          <xsd:enumeration value="SCCI2130"/>
          <xsd:enumeration value="SCCI2131"/>
          <xsd:enumeration value="SCCI2132"/>
          <xsd:enumeration value="SCCI2133"/>
          <xsd:enumeration value="SCCI2134"/>
          <xsd:enumeration value="SCCI2135"/>
          <xsd:enumeration value="SCCI2136"/>
          <xsd:enumeration value="SCCI2137"/>
          <xsd:enumeration value="SCCI2138"/>
          <xsd:enumeration value="SCCI2139"/>
          <xsd:enumeration value="SCCI2140"/>
          <xsd:enumeration value="SCCI2141"/>
          <xsd:enumeration value="SCCI2142"/>
          <xsd:enumeration value="SCCI2143"/>
          <xsd:enumeration value="SCCI2144"/>
          <xsd:enumeration value="SCCI2145"/>
          <xsd:enumeration value="SCCI2146"/>
          <xsd:enumeration value="SCCI2147"/>
          <xsd:enumeration value="SCCI2148"/>
          <xsd:enumeration value="SCCI2149"/>
          <xsd:enumeration value="SCCI2150"/>
          <xsd:enumeration value="SCCI2151"/>
          <xsd:enumeration value="SCCI2152"/>
          <xsd:enumeration value="SCCI2153"/>
          <xsd:enumeration value="SCCI2154"/>
          <xsd:enumeration value="SCCI2155"/>
          <xsd:enumeration value="SCCI2156"/>
          <xsd:enumeration value="SCCI2157"/>
          <xsd:enumeration value="SCCI2158"/>
          <xsd:enumeration value="SCCI2159"/>
          <xsd:enumeration value="SCCI2160"/>
          <xsd:enumeration value="SCCI2161"/>
          <xsd:enumeration value="SCCI2162"/>
          <xsd:enumeration value="SCCI2163"/>
          <xsd:enumeration value="SCCI2164"/>
          <xsd:enumeration value="SCCI2165"/>
          <xsd:enumeration value="SCCI2166"/>
          <xsd:enumeration value="SCCI2167"/>
          <xsd:enumeration value="SCCI2168"/>
          <xsd:enumeration value="SCCI2169"/>
          <xsd:enumeration value="SCCI2170"/>
          <xsd:enumeration value="SCCI2171"/>
          <xsd:enumeration value="SCCI2172"/>
          <xsd:enumeration value="SCCI2173"/>
          <xsd:enumeration value="SCCI2174"/>
          <xsd:enumeration value="SCCI2175"/>
          <xsd:enumeration value="SCCI2176"/>
          <xsd:enumeration value="SCCI2177"/>
          <xsd:enumeration value="SCCI2178"/>
          <xsd:enumeration value="SCCI2179"/>
          <xsd:enumeration value="SCCI2180"/>
          <xsd:enumeration value="SCCI2181"/>
          <xsd:enumeration value="SCCI2182"/>
          <xsd:enumeration value="SCCI2183"/>
          <xsd:enumeration value="SCCI2184"/>
          <xsd:enumeration value="SCCI2185"/>
          <xsd:enumeration value="SCCI2186"/>
          <xsd:enumeration value="SCCI2187"/>
          <xsd:enumeration value="SCCI2188"/>
          <xsd:enumeration value="SCCI2189"/>
          <xsd:enumeration value="SCCI2190"/>
          <xsd:enumeration value="SCCI2191"/>
          <xsd:enumeration value="SCCI2192"/>
          <xsd:enumeration value="SCCI2193"/>
          <xsd:enumeration value="SCCI2194"/>
          <xsd:enumeration value="SCCI2195"/>
          <xsd:enumeration value="SCCI2196"/>
          <xsd:enumeration value="SCCI2197"/>
          <xsd:enumeration value="SCCI2198"/>
          <xsd:enumeration value="SCCI2199"/>
          <xsd:enumeration value="SCCI2200"/>
          <xsd:enumeration value="SCCI2201"/>
          <xsd:enumeration value="SCCI2202"/>
          <xsd:enumeration value="SCCI2203"/>
          <xsd:enumeration value="SCCI2204"/>
          <xsd:enumeration value="SCCI2205"/>
          <xsd:enumeration value="SCCI2206"/>
          <xsd:enumeration value="SCCI2207"/>
          <xsd:enumeration value="SCCI2208"/>
          <xsd:enumeration value="SCCI2209"/>
          <xsd:enumeration value="SCCI2210"/>
          <xsd:enumeration value="SCCI2211"/>
          <xsd:enumeration value="SCCI2212"/>
          <xsd:enumeration value="SCCI2213"/>
          <xsd:enumeration value="SCCI2214"/>
          <xsd:enumeration value="SCCI2215"/>
          <xsd:enumeration value="SCCI2216"/>
          <xsd:enumeration value="SCCI2217"/>
          <xsd:enumeration value="SCCI2218"/>
          <xsd:enumeration value="SCCI2219"/>
          <xsd:enumeration value="SCCI2220"/>
          <xsd:enumeration value="SCCI2221"/>
          <xsd:enumeration value="SCCI2222"/>
          <xsd:enumeration value="SCCI2223"/>
          <xsd:enumeration value="SCCI2224"/>
          <xsd:enumeration value="SCCI2225"/>
          <xsd:enumeration value="SCCI2226"/>
          <xsd:enumeration value="SCCI2227"/>
          <xsd:enumeration value="SCCI2228"/>
          <xsd:enumeration value="SCCI2229"/>
          <xsd:enumeration value="SCCI2230"/>
          <xsd:enumeration value="SCCI2231"/>
          <xsd:enumeration value="SCCI2232"/>
          <xsd:enumeration value="SCCI2233"/>
          <xsd:enumeration value="SCCI2234"/>
          <xsd:enumeration value="SCCI2235"/>
          <xsd:enumeration value="SCCI2236"/>
          <xsd:enumeration value="SCCI2237"/>
          <xsd:enumeration value="SCCI2238"/>
          <xsd:enumeration value="SCCI2239"/>
          <xsd:enumeration value="SCCI2240"/>
          <xsd:enumeration value="SCCI2241"/>
          <xsd:enumeration value="SCCI2242"/>
          <xsd:enumeration value="SCCI2243"/>
          <xsd:enumeration value="SCCI2244"/>
          <xsd:enumeration value="SCCI2245"/>
          <xsd:enumeration value="SCCI2246"/>
          <xsd:enumeration value="SCCI2247"/>
          <xsd:enumeration value="SCCI2248"/>
          <xsd:enumeration value="SCCI2249"/>
          <xsd:enumeration value="SCCI2250"/>
          <xsd:enumeration value="SCCI2251"/>
          <xsd:enumeration value="SCCI2252"/>
          <xsd:enumeration value="SCCI2253"/>
          <xsd:enumeration value="SCCI2254"/>
          <xsd:enumeration value="SCCI2255"/>
          <xsd:enumeration value="SCCI2256"/>
          <xsd:enumeration value="SCCI2257"/>
          <xsd:enumeration value="SCCI2258"/>
          <xsd:enumeration value="SCCI2259"/>
          <xsd:enumeration value="SCCI2260"/>
          <xsd:enumeration value="SCCI2261"/>
          <xsd:enumeration value="SCCI2262"/>
          <xsd:enumeration value="SCCI2263"/>
          <xsd:enumeration value="SCCI2264"/>
          <xsd:enumeration value="SCCI2265"/>
          <xsd:enumeration value="SCCI2266"/>
          <xsd:enumeration value="SCCI2267"/>
          <xsd:enumeration value="SCCI2268"/>
          <xsd:enumeration value="SCCI2269"/>
          <xsd:enumeration value="SCCI2270"/>
          <xsd:enumeration value="SCCI2271"/>
          <xsd:enumeration value="SCCI2272"/>
          <xsd:enumeration value="SCCI2273"/>
          <xsd:enumeration value="SCCI2274"/>
          <xsd:enumeration value="SCCI2275"/>
          <xsd:enumeration value="SCCI2276"/>
          <xsd:enumeration value="SCCI2277"/>
          <xsd:enumeration value="SCCI2278"/>
          <xsd:enumeration value="SCCI2279"/>
          <xsd:enumeration value="SCCI2280"/>
          <xsd:enumeration value="SCCI2281"/>
          <xsd:enumeration value="SCCI2282"/>
          <xsd:enumeration value="SCCI2283"/>
          <xsd:enumeration value="SCCI2284"/>
          <xsd:enumeration value="SCCI2285"/>
          <xsd:enumeration value="SCCI2286"/>
          <xsd:enumeration value="SCCI2287"/>
          <xsd:enumeration value="SCCI2288"/>
          <xsd:enumeration value="SCCI2289"/>
          <xsd:enumeration value="SCCI2290"/>
          <xsd:enumeration value="SCCI2291"/>
          <xsd:enumeration value="SCCI2292"/>
          <xsd:enumeration value="SCCI2293"/>
          <xsd:enumeration value="SCCI2294"/>
          <xsd:enumeration value="SCCI2295"/>
          <xsd:enumeration value="SCCI2296"/>
          <xsd:enumeration value="SCCI2297"/>
          <xsd:enumeration value="SCCI2298"/>
          <xsd:enumeration value="SCCI2299"/>
          <xsd:enumeration value="SCCI2300"/>
          <xsd:enumeration value="SCCI2301"/>
          <xsd:enumeration value="SCCI2302"/>
          <xsd:enumeration value="SCCI2303"/>
          <xsd:enumeration value="SCCI2304"/>
          <xsd:enumeration value="SCCI2305"/>
          <xsd:enumeration value="SCCI2306"/>
          <xsd:enumeration value="SCCI2307"/>
          <xsd:enumeration value="SCCI2308"/>
          <xsd:enumeration value="SCCI2309"/>
          <xsd:enumeration value="SCCI2310"/>
          <xsd:enumeration value="SCCI2311"/>
          <xsd:enumeration value="SCCI2312"/>
          <xsd:enumeration value="SCCI2313"/>
          <xsd:enumeration value="SCCI2314"/>
          <xsd:enumeration value="SCCI2315"/>
          <xsd:enumeration value="SCCI2316"/>
          <xsd:enumeration value="SCCI2317"/>
          <xsd:enumeration value="SCCI2318"/>
          <xsd:enumeration value="SCCI2319"/>
          <xsd:enumeration value="SCCI2320"/>
          <xsd:enumeration value="SCCI2321"/>
          <xsd:enumeration value="SCCI2322"/>
          <xsd:enumeration value="SCCI2323"/>
          <xsd:enumeration value="SCCI2324"/>
          <xsd:enumeration value="SCCI2325"/>
          <xsd:enumeration value="SCCI2326"/>
          <xsd:enumeration value="SCCI2327"/>
          <xsd:enumeration value="SCCI2328"/>
          <xsd:enumeration value="SCCI2329"/>
          <xsd:enumeration value="SCCI2330"/>
          <xsd:enumeration value="SCCI2331"/>
          <xsd:enumeration value="SCCI2332"/>
          <xsd:enumeration value="SCCI2333"/>
          <xsd:enumeration value="SCCI2334"/>
          <xsd:enumeration value="SCCI2335"/>
          <xsd:enumeration value="SCCI2336"/>
          <xsd:enumeration value="SCCI2337"/>
          <xsd:enumeration value="SCCI2338"/>
          <xsd:enumeration value="SCCI2339"/>
          <xsd:enumeration value="SCCI2340"/>
          <xsd:enumeration value="SCCI2341"/>
          <xsd:enumeration value="SCCI2342"/>
          <xsd:enumeration value="SCCI2343"/>
          <xsd:enumeration value="SCCI2344"/>
          <xsd:enumeration value="SCCI2345"/>
          <xsd:enumeration value="SCCI2346"/>
          <xsd:enumeration value="SCCI2347"/>
          <xsd:enumeration value="SCCI2348"/>
          <xsd:enumeration value="SCCI2349"/>
          <xsd:enumeration value="SCCI2350"/>
          <xsd:enumeration value="SCCI2351"/>
          <xsd:enumeration value="SCCI2352"/>
          <xsd:enumeration value="SCCI2353"/>
          <xsd:enumeration value="SCCI2354"/>
          <xsd:enumeration value="SCCI2355"/>
          <xsd:enumeration value="SCCI2356"/>
          <xsd:enumeration value="SCCI2357"/>
          <xsd:enumeration value="SCCI2358"/>
          <xsd:enumeration value="SCCI2359"/>
          <xsd:enumeration value="SCCI2360"/>
          <xsd:enumeration value="SCCI2361"/>
          <xsd:enumeration value="SCCI2362"/>
          <xsd:enumeration value="SCCI2363"/>
          <xsd:enumeration value="SCCI2364"/>
          <xsd:enumeration value="SCCI2365"/>
          <xsd:enumeration value="SCCI2366"/>
          <xsd:enumeration value="SCCI2367"/>
          <xsd:enumeration value="SCCI2368"/>
          <xsd:enumeration value="SCCI2369"/>
          <xsd:enumeration value="SCCI2370"/>
          <xsd:enumeration value="SCCI2371"/>
          <xsd:enumeration value="SCCI2372"/>
          <xsd:enumeration value="SCCI2373"/>
          <xsd:enumeration value="SCCI2374"/>
          <xsd:enumeration value="SCCI2375"/>
          <xsd:enumeration value="SCCI2376"/>
          <xsd:enumeration value="SCCI2377"/>
          <xsd:enumeration value="SCCI2378"/>
          <xsd:enumeration value="SCCI2379"/>
          <xsd:enumeration value="SCCI2380"/>
          <xsd:enumeration value="SCCI2381"/>
          <xsd:enumeration value="SCCI2382"/>
          <xsd:enumeration value="SCCI2383"/>
          <xsd:enumeration value="SCCI2384"/>
          <xsd:enumeration value="SCCI2385"/>
          <xsd:enumeration value="SCCI2386"/>
          <xsd:enumeration value="SCCI2387"/>
          <xsd:enumeration value="SCCI2388"/>
          <xsd:enumeration value="SCCI2389"/>
          <xsd:enumeration value="SCCI2390"/>
          <xsd:enumeration value="SCCI2391"/>
          <xsd:enumeration value="SCCI2392"/>
          <xsd:enumeration value="SCCI2393"/>
          <xsd:enumeration value="SCCI2394"/>
          <xsd:enumeration value="SCCI2395"/>
          <xsd:enumeration value="SCCI2396"/>
          <xsd:enumeration value="SCCI2397"/>
          <xsd:enumeration value="SCCI2398"/>
          <xsd:enumeration value="SCCI2399"/>
          <xsd:enumeration value="SCCI2400"/>
          <xsd:enumeration value="SCCI2401"/>
          <xsd:enumeration value="SCCI2402"/>
          <xsd:enumeration value="SCCI2403"/>
          <xsd:enumeration value="SCCI2404"/>
          <xsd:enumeration value="SCCI2405"/>
          <xsd:enumeration value="SCCI2406"/>
          <xsd:enumeration value="SCCI2407"/>
          <xsd:enumeration value="SCCI2408"/>
          <xsd:enumeration value="SCCI2409"/>
          <xsd:enumeration value="SCCI2410"/>
          <xsd:enumeration value="SCCI2411"/>
          <xsd:enumeration value="SCCI2412"/>
          <xsd:enumeration value="SCCI2413"/>
          <xsd:enumeration value="SCCI2414"/>
          <xsd:enumeration value="SCCI2415"/>
          <xsd:enumeration value="SCCI2416"/>
          <xsd:enumeration value="SCCI2417"/>
          <xsd:enumeration value="SCCI2418"/>
          <xsd:enumeration value="SCCI2419"/>
          <xsd:enumeration value="SCCI2420"/>
          <xsd:enumeration value="SCCI2421"/>
          <xsd:enumeration value="SCCI2422"/>
          <xsd:enumeration value="SCCI2423"/>
          <xsd:enumeration value="SCCI2424"/>
          <xsd:enumeration value="SCCI2425"/>
          <xsd:enumeration value="SCCI2426"/>
          <xsd:enumeration value="SCCI2427"/>
          <xsd:enumeration value="SCCI2428"/>
          <xsd:enumeration value="SCCI2429"/>
          <xsd:enumeration value="SCCI2430"/>
          <xsd:enumeration value="SCCI2431"/>
          <xsd:enumeration value="SCCI2432"/>
          <xsd:enumeration value="SCCI2433"/>
          <xsd:enumeration value="SCCI2434"/>
          <xsd:enumeration value="SCCI2435"/>
          <xsd:enumeration value="SCCI2436"/>
          <xsd:enumeration value="SCCI2437"/>
          <xsd:enumeration value="SCCI2438"/>
          <xsd:enumeration value="SCCI2439"/>
          <xsd:enumeration value="SCCI2440"/>
          <xsd:enumeration value="SCCI2441"/>
          <xsd:enumeration value="SCCI2442"/>
          <xsd:enumeration value="SCCI2443"/>
          <xsd:enumeration value="SCCI2444"/>
          <xsd:enumeration value="SCCI2445"/>
          <xsd:enumeration value="SCCI2446"/>
          <xsd:enumeration value="SCCI2447"/>
          <xsd:enumeration value="SCCI2448"/>
          <xsd:enumeration value="SCCI2449"/>
          <xsd:enumeration value="SCCI2450"/>
          <xsd:enumeration value="SCCI2451"/>
          <xsd:enumeration value="SCCI2452"/>
          <xsd:enumeration value="SCCI2453"/>
          <xsd:enumeration value="SCCI2454"/>
          <xsd:enumeration value="SCCI2455"/>
          <xsd:enumeration value="SCCI2456"/>
          <xsd:enumeration value="SCCI2457"/>
          <xsd:enumeration value="SCCI2458"/>
          <xsd:enumeration value="SCCI2459"/>
          <xsd:enumeration value="SCCI2460"/>
          <xsd:enumeration value="SCCI2461"/>
          <xsd:enumeration value="SCCI2462"/>
          <xsd:enumeration value="SCCI2463"/>
          <xsd:enumeration value="SCCI2464"/>
          <xsd:enumeration value="SCCI2465"/>
          <xsd:enumeration value="SCCI2466"/>
          <xsd:enumeration value="SCCI2467"/>
          <xsd:enumeration value="SCCI2468"/>
          <xsd:enumeration value="SCCI2469"/>
          <xsd:enumeration value="SCCI2470"/>
          <xsd:enumeration value="SCCI2471"/>
          <xsd:enumeration value="SCCI2472"/>
          <xsd:enumeration value="SCCI2473"/>
          <xsd:enumeration value="SCCI2474"/>
          <xsd:enumeration value="SCCI2475"/>
          <xsd:enumeration value="SCCI2476"/>
          <xsd:enumeration value="SCCI2477"/>
          <xsd:enumeration value="SCCI2478"/>
          <xsd:enumeration value="SCCI2479"/>
          <xsd:enumeration value="SCCI2480"/>
          <xsd:enumeration value="SCCI2481"/>
          <xsd:enumeration value="SCCI2482"/>
          <xsd:enumeration value="SCCI2483"/>
          <xsd:enumeration value="SCCI2484"/>
          <xsd:enumeration value="SCCI2485"/>
          <xsd:enumeration value="SCCI2486"/>
          <xsd:enumeration value="SCCI2487"/>
          <xsd:enumeration value="SCCI2488"/>
          <xsd:enumeration value="SCCI2489"/>
          <xsd:enumeration value="SCCI2490"/>
          <xsd:enumeration value="SCCI2491"/>
          <xsd:enumeration value="SCCI2492"/>
          <xsd:enumeration value="SCCI2493"/>
          <xsd:enumeration value="SCCI2494"/>
          <xsd:enumeration value="SCCI2495"/>
          <xsd:enumeration value="SCCI2496"/>
          <xsd:enumeration value="SCCI2497"/>
          <xsd:enumeration value="SCCI2498"/>
          <xsd:enumeration value="SCCI2499"/>
        </xsd:restriction>
      </xsd:simpleType>
    </xsd:element>
    <xsd:element name="Release_x0020_number" ma:index="2" nillable="true" ma:displayName="Release number" ma:format="Dropdown" ma:internalName="Release_x0020_number">
      <xsd:simpleType>
        <xsd:restriction base="dms:Choice">
          <xsd:enumeration value="Amd 1/2014"/>
          <xsd:enumeration value="Amd 1/2015"/>
          <xsd:enumeration value="Amd 1/2016"/>
          <xsd:enumeration value="Amd 10/2014"/>
          <xsd:enumeration value="Amd 10/2015"/>
          <xsd:enumeration value="Amd 100/2015"/>
          <xsd:enumeration value="Amd 101/2015"/>
          <xsd:enumeration value="Amd 102/2015"/>
          <xsd:enumeration value="Amd 103/2015"/>
          <xsd:enumeration value="Amd 104/2015"/>
          <xsd:enumeration value="Amd 105/2015"/>
          <xsd:enumeration value="Amd 106/2015"/>
          <xsd:enumeration value="Amd 107/2015"/>
          <xsd:enumeration value="Amd 108/2015"/>
          <xsd:enumeration value="Amd 109/2015"/>
          <xsd:enumeration value="Amd 11/2012"/>
          <xsd:enumeration value="Amd 11/2014"/>
          <xsd:enumeration value="Amd 11/2015"/>
          <xsd:enumeration value="Amd 110/2015"/>
          <xsd:enumeration value="Amd 111/2015"/>
          <xsd:enumeration value="Amd 112/2015"/>
          <xsd:enumeration value="Amd 113/2015"/>
          <xsd:enumeration value="Amd 114/2015"/>
          <xsd:enumeration value="Amd 115/2015"/>
          <xsd:enumeration value="Amd 116/2015"/>
          <xsd:enumeration value="Amd 117/2015"/>
          <xsd:enumeration value="Amd 118/2015"/>
          <xsd:enumeration value="Amd 119/2015"/>
          <xsd:enumeration value="Amd 12/2013"/>
          <xsd:enumeration value="Amd 12/2014"/>
          <xsd:enumeration value="Amd 12/2015"/>
          <xsd:enumeration value="Amd 120/2015"/>
          <xsd:enumeration value="Amd 121/2015"/>
          <xsd:enumeration value="Amd 122/2015"/>
          <xsd:enumeration value="Amd 123/2015"/>
          <xsd:enumeration value="Amd 124/2015"/>
          <xsd:enumeration value="Amd 125/2015"/>
          <xsd:enumeration value="Amd 126/2015"/>
          <xsd:enumeration value="Amd 127/2015"/>
          <xsd:enumeration value="Amd 128/2015"/>
          <xsd:enumeration value="Amd 129/2015"/>
          <xsd:enumeration value="Amd 13/2014"/>
          <xsd:enumeration value="Amd 13/2015"/>
          <xsd:enumeration value="Amd 130/2015"/>
          <xsd:enumeration value="Amd 131/2015"/>
          <xsd:enumeration value="Amd 132/2015"/>
          <xsd:enumeration value="Amd 133/2015"/>
          <xsd:enumeration value="Amd 134/2015"/>
          <xsd:enumeration value="Amd 14/2013"/>
          <xsd:enumeration value="Amd 14/2014"/>
          <xsd:enumeration value="Amd 15/2013"/>
          <xsd:enumeration value="Amd 15/2014"/>
          <xsd:enumeration value="Amd 15/2015"/>
          <xsd:enumeration value="Amd 156/2010"/>
          <xsd:enumeration value="Amd 159/2010"/>
          <xsd:enumeration value="Amd 16/2014"/>
          <xsd:enumeration value="Amd 16/2015"/>
          <xsd:enumeration value="Amd 161/2010"/>
          <xsd:enumeration value="Amd 17/2014"/>
          <xsd:enumeration value="Amd 17/2015"/>
          <xsd:enumeration value="Amd 171/2010"/>
          <xsd:enumeration value="Amd 18/2014"/>
          <xsd:enumeration value="Amd 18/2015"/>
          <xsd:enumeration value="Amd 19/2014"/>
          <xsd:enumeration value="Amd 19/2015"/>
          <xsd:enumeration value="Amd 2/2015"/>
          <xsd:enumeration value="Amd 20/2010"/>
          <xsd:enumeration value="Amd 20/2014"/>
          <xsd:enumeration value="Amd 20/2015"/>
          <xsd:enumeration value="Amd 21/2014"/>
          <xsd:enumeration value="Amd 21/2015"/>
          <xsd:enumeration value="Amd 22/2014"/>
          <xsd:enumeration value="Amd 22/2015"/>
          <xsd:enumeration value="Amd 23/2014"/>
          <xsd:enumeration value="Amd 23/2015"/>
          <xsd:enumeration value="Amd 24/2014"/>
          <xsd:enumeration value="Amd 24/2015"/>
          <xsd:enumeration value="Amd 25/2014"/>
          <xsd:enumeration value="Amd 25/2015"/>
          <xsd:enumeration value="Amd 26/2006"/>
          <xsd:enumeration value="Amd 26/2015"/>
          <xsd:enumeration value="Amd 27/2013"/>
          <xsd:enumeration value="Amd 27/2015"/>
          <xsd:enumeration value="Amd 28/2015"/>
          <xsd:enumeration value="Amd 29/2013"/>
          <xsd:enumeration value="Amd 29/2015"/>
          <xsd:enumeration value="Amd 3/2012"/>
          <xsd:enumeration value="Amd 3/2014"/>
          <xsd:enumeration value="Amd 3/2015"/>
          <xsd:enumeration value="Amd 30/2012"/>
          <xsd:enumeration value="Amd 30/2013"/>
          <xsd:enumeration value="Amd 30/2015"/>
          <xsd:enumeration value="Amd 31/2012"/>
          <xsd:enumeration value="Amd 31/2015"/>
          <xsd:enumeration value="Amd 32/2015"/>
          <xsd:enumeration value="Amd 33/2015"/>
          <xsd:enumeration value="Amd 34/2008"/>
          <xsd:enumeration value="Amd 34/2015"/>
          <xsd:enumeration value="Amd 35/2008"/>
          <xsd:enumeration value="Amd 35/2012"/>
          <xsd:enumeration value="Amd 35/2015"/>
          <xsd:enumeration value="Amd 36/2015"/>
          <xsd:enumeration value="Amd 37/2015"/>
          <xsd:enumeration value="Amd 38/2015"/>
          <xsd:enumeration value="Amd 39/2015"/>
          <xsd:enumeration value="Amd 4/2015"/>
          <xsd:enumeration value="Amd 40/2015"/>
          <xsd:enumeration value="Amd 41/2015"/>
          <xsd:enumeration value="Amd 42/2015"/>
          <xsd:enumeration value="Amd 43/2015"/>
          <xsd:enumeration value="Amd 44/2015"/>
          <xsd:enumeration value="Amd 45/2012"/>
          <xsd:enumeration value="Amd 45/2015"/>
          <xsd:enumeration value="Amd 46/2015"/>
          <xsd:enumeration value="Amd 47/2015"/>
          <xsd:enumeration value="Amd 48/2010"/>
          <xsd:enumeration value="Amd 48/2015"/>
          <xsd:enumeration value="Amd 49/2015"/>
          <xsd:enumeration value="Amd 5/2014"/>
          <xsd:enumeration value="Amd 5/2015"/>
          <xsd:enumeration value="Amd 50/2015"/>
          <xsd:enumeration value="Amd 51/2015"/>
          <xsd:enumeration value="Amd 52/2015"/>
          <xsd:enumeration value="Amd 53/2015"/>
          <xsd:enumeration value="Amd 54/2015"/>
          <xsd:enumeration value="Amd 55/2015"/>
          <xsd:enumeration value="Amd 56/2015"/>
          <xsd:enumeration value="Amd 57/2015"/>
          <xsd:enumeration value="Amd 58/2015"/>
          <xsd:enumeration value="Amd 59/2015"/>
          <xsd:enumeration value="Amd 6/2014"/>
          <xsd:enumeration value="Amd 6/2015"/>
          <xsd:enumeration value="Amd 60/2015"/>
          <xsd:enumeration value="Amd 61/2015"/>
          <xsd:enumeration value="Amd 62/2015"/>
          <xsd:enumeration value="Amd 63/2015"/>
          <xsd:enumeration value="Amd 64/2015"/>
          <xsd:enumeration value="Amd 65/2015"/>
          <xsd:enumeration value="Amd 66/2015"/>
          <xsd:enumeration value="Amd 67/2015"/>
          <xsd:enumeration value="Amd 68/2015"/>
          <xsd:enumeration value="Amd 69/2015"/>
          <xsd:enumeration value="Amd 7/2014"/>
          <xsd:enumeration value="Amd 7/2015"/>
          <xsd:enumeration value="Amd 70/2015"/>
          <xsd:enumeration value="Amd 71/2015"/>
          <xsd:enumeration value="Amd 72/2015"/>
          <xsd:enumeration value="Amd 73/2015"/>
          <xsd:enumeration value="Amd 74/2015"/>
          <xsd:enumeration value="Amd 75/2015"/>
          <xsd:enumeration value="Amd 76/2015"/>
          <xsd:enumeration value="Amd 77/2015"/>
          <xsd:enumeration value="Amd 78/2015"/>
          <xsd:enumeration value="Amd 79/2015"/>
          <xsd:enumeration value="Amd 8/2013"/>
          <xsd:enumeration value="Amd 8/2014"/>
          <xsd:enumeration value="Amd 8/2015"/>
          <xsd:enumeration value="Amd 80/2015"/>
          <xsd:enumeration value="Amd 81/2015"/>
          <xsd:enumeration value="Amd 82/2015"/>
          <xsd:enumeration value="Amd 83/2015"/>
          <xsd:enumeration value="Amd 84/2015"/>
          <xsd:enumeration value="Amd 85/2015"/>
          <xsd:enumeration value="Amd 86/2015"/>
          <xsd:enumeration value="Amd 87/2015"/>
          <xsd:enumeration value="Amd 88/2015"/>
          <xsd:enumeration value="Amd 89/2015"/>
          <xsd:enumeration value="Amd 9/2014"/>
          <xsd:enumeration value="Amd 9/2015"/>
          <xsd:enumeration value="Amd 90/2015"/>
          <xsd:enumeration value="Amd 91/2015"/>
          <xsd:enumeration value="Amd 92/2015"/>
          <xsd:enumeration value="Amd 93/2015"/>
          <xsd:enumeration value="Amd 94/2015"/>
          <xsd:enumeration value="Amd 95/2015"/>
          <xsd:enumeration value="Amd 96/2015"/>
          <xsd:enumeration value="Amd 97/2015"/>
          <xsd:enumeration value="Amd 98/2015"/>
          <xsd:enumeration value="Amd 99/2015"/>
          <xsd:enumeration value="DSCN 14/2008"/>
          <xsd:enumeration value="DSCN 16/2008"/>
          <xsd:enumeration value="DSCN 19/2010"/>
          <xsd:enumeration value="DSCN 24/2003"/>
          <xsd:enumeration value="DSCN 24/2008"/>
          <xsd:enumeration value="DSCN 26/2008"/>
        </xsd:restriction>
      </xsd:simpleType>
    </xsd:element>
    <xsd:element name="Development_x0020_Support_x0020_contact" ma:index="3" nillable="true" ma:displayName="Development Support contact" ma:list="UserInfo" ma:internalName="Development_x0020_Support_x0020_contact"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c5eb9f71-12b2-4353-a15d-f74aa2340f0e" elementFormDefault="qualified">
    <xsd:import namespace="http://schemas.microsoft.com/office/2006/documentManagement/types"/>
    <xsd:element name="IC_x0020_Description" ma:index="4" nillable="true" ma:displayName="IC Description" ma:hidden="true" ma:internalName="IC_x0020_Description"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6"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C_x0020_Description xmlns="c5eb9f71-12b2-4353-a15d-f74aa2340f0e" xsi:nil="true"/>
    <SCCI_x0020_number xmlns="1d822254-74ea-45b3-b7cf-1210a2c3dd11" xsi:nil="true"/>
    <Development_x0020_Support_x0020_contact xmlns="1d822254-74ea-45b3-b7cf-1210a2c3dd11">
      <UserInfo>
        <DisplayName/>
        <AccountId xsi:nil="true"/>
        <AccountType/>
      </UserInfo>
    </Development_x0020_Support_x0020_contact>
    <Release_x0020_number xmlns="1d822254-74ea-45b3-b7cf-1210a2c3dd1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643EAF-E2EF-4227-B036-F6398B49CE8B}"/>
</file>

<file path=customXml/itemProps2.xml><?xml version="1.0" encoding="utf-8"?>
<ds:datastoreItem xmlns:ds="http://schemas.openxmlformats.org/officeDocument/2006/customXml" ds:itemID="{AD8BBBA3-99AE-438C-82EC-DDEC130FA401}"/>
</file>

<file path=customXml/itemProps3.xml><?xml version="1.0" encoding="utf-8"?>
<ds:datastoreItem xmlns:ds="http://schemas.openxmlformats.org/officeDocument/2006/customXml" ds:itemID="{3BEAE886-2CBF-4252-AD3B-0D19115AC3C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Genetic</vt:lpstr>
      <vt:lpstr>Non-genetic</vt:lpstr>
      <vt:lpstr>Totals</vt:lpstr>
      <vt:lpstr>Validation Report</vt:lpstr>
      <vt:lpstr>Comments</vt:lpstr>
    </vt:vector>
  </TitlesOfParts>
  <Company>Health &amp; Social Care Information Centre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Cytogenetic Testing Data Collection</dc:title>
  <dc:creator>Alison Roe</dc:creator>
  <dc:description>2014/15, 2015/16</dc:description>
  <cp:lastModifiedBy>Alison Roe</cp:lastModifiedBy>
  <cp:lastPrinted>2016-04-12T09:54:31Z</cp:lastPrinted>
  <dcterms:created xsi:type="dcterms:W3CDTF">2016-04-04T11:53:15Z</dcterms:created>
  <dcterms:modified xsi:type="dcterms:W3CDTF">2016-05-04T10:49:07Z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0x01010003D4C1E6776AB34ABFAC0B3F884B215A</vt:lpwstr>
  </property>
</Properties>
</file>