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nhs.sharepoint.com/sites/X26_Teams_2/PopulationHealthandSocialCare/SocialCare/ASC SharePoint/Data Dictionary/Public Versions/"/>
    </mc:Choice>
  </mc:AlternateContent>
  <xr:revisionPtr revIDLastSave="0" documentId="13_ncr:1_{C0422D8E-C546-47F4-BDA1-A0C338D3B4BD}" xr6:coauthVersionLast="47" xr6:coauthVersionMax="47" xr10:uidLastSave="{00000000-0000-0000-0000-000000000000}"/>
  <bookViews>
    <workbookView xWindow="33720" yWindow="-120" windowWidth="29040" windowHeight="15720" xr2:uid="{DD718232-8986-4406-B8AC-6878975D91FB}"/>
  </bookViews>
  <sheets>
    <sheet name="Cover Sheet" sheetId="4" r:id="rId1"/>
    <sheet name="Data Items List" sheetId="1" r:id="rId2"/>
    <sheet name="Data Items" sheetId="2" r:id="rId3"/>
    <sheet name="Glossary" sheetId="3" r:id="rId4"/>
  </sheets>
  <definedNames>
    <definedName name="_xlnm._FilterDatabase" localSheetId="1" hidden="1">'Data Items List'!$B$13:$K$321</definedName>
    <definedName name="_xlnm._FilterDatabase" localSheetId="3" hidden="1">Glossary!$B$12:$C$12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880" i="2" l="1" a="1"/>
  <c r="C6051" i="2" a="1"/>
  <c r="C4078" i="2" a="1"/>
  <c r="C3865" i="2" a="1"/>
  <c r="C3860" i="2" a="1"/>
  <c r="C4074" i="2" a="1"/>
  <c r="C4076" i="2" a="1"/>
  <c r="C4055" i="2" a="1"/>
  <c r="C4081" i="2" a="1"/>
  <c r="C4057" i="2" a="1"/>
  <c r="C4082" i="2" a="1"/>
  <c r="C4003" i="2" a="1"/>
  <c r="C3862" i="2" a="1"/>
  <c r="C3864" i="2" a="1"/>
  <c r="C4077" i="2" a="1"/>
  <c r="C4083" i="2" a="1"/>
  <c r="C3861" i="2" a="1"/>
  <c r="C3867" i="2" a="1"/>
  <c r="C4075" i="2" a="1"/>
  <c r="C4079" i="2" a="1"/>
  <c r="C4056" i="2" a="1"/>
  <c r="C3863" i="2" a="1"/>
  <c r="C3866" i="2" a="1"/>
  <c r="C4080" i="2" a="1"/>
  <c r="C4084" i="2" a="1"/>
  <c r="C3868" i="2" a="1"/>
  <c r="C3985" i="2" a="1"/>
  <c r="C3987" i="2" a="1"/>
  <c r="C3986" i="2" a="1"/>
  <c r="C6051" i="2" l="1"/>
  <c r="C3987" i="2"/>
  <c r="C3986" i="2"/>
  <c r="C3985" i="2"/>
  <c r="C4003" i="2"/>
  <c r="C4057" i="2"/>
  <c r="C4056" i="2"/>
  <c r="C4055" i="2"/>
  <c r="C4078" i="2"/>
  <c r="C4082" i="2"/>
  <c r="C3860" i="2"/>
  <c r="C3864" i="2"/>
  <c r="C4074" i="2"/>
  <c r="C4079" i="2"/>
  <c r="C4083" i="2"/>
  <c r="C3861" i="2"/>
  <c r="C3865" i="2"/>
  <c r="C3866" i="2"/>
  <c r="C4076" i="2"/>
  <c r="C4080" i="2"/>
  <c r="C4084" i="2"/>
  <c r="C3862" i="2"/>
  <c r="C4077" i="2"/>
  <c r="C4081" i="2"/>
  <c r="C4075" i="2"/>
  <c r="C3863" i="2"/>
  <c r="C3867" i="2"/>
  <c r="C3868" i="2"/>
  <c r="C5880" i="2"/>
  <c r="C2803" i="2" a="1"/>
  <c r="C823" i="2" a="1"/>
  <c r="C2563" i="2" a="1"/>
  <c r="C3750" i="2" a="1"/>
  <c r="C5475" i="2" a="1"/>
  <c r="C5065" i="2" a="1"/>
  <c r="C5123" i="2" a="1"/>
  <c r="C5036" i="2" a="1"/>
  <c r="C3874" i="2" a="1"/>
  <c r="D5834" i="2" a="1"/>
  <c r="D4957" i="2" a="1"/>
  <c r="C5859" i="2" a="1"/>
  <c r="C3384" i="2" a="1"/>
  <c r="C5173" i="2" a="1"/>
  <c r="C956" i="2" a="1"/>
  <c r="C5939" i="2" a="1"/>
  <c r="C4872" i="2" a="1"/>
  <c r="C2623" i="2" a="1"/>
  <c r="C1174" i="2" a="1"/>
  <c r="C1714" i="2" a="1"/>
  <c r="C1627" i="2" a="1"/>
  <c r="C4399" i="2" a="1"/>
  <c r="C2280" i="2" a="1"/>
  <c r="C3669" i="2" a="1"/>
  <c r="D5762" i="2" a="1"/>
  <c r="D5358" i="2" a="1"/>
  <c r="C85" i="2" a="1"/>
  <c r="C4776" i="2" a="1"/>
  <c r="C4530" i="2" a="1"/>
  <c r="D5807" i="2" a="1"/>
  <c r="D5360" i="2" a="1"/>
  <c r="C5746" i="2" a="1"/>
  <c r="C1661" i="2" a="1"/>
  <c r="C4795" i="2" a="1"/>
  <c r="C5560" i="2" a="1"/>
  <c r="C3213" i="2" a="1"/>
  <c r="C5191" i="2" a="1"/>
  <c r="C5524" i="2" a="1"/>
  <c r="C2261" i="2" a="1"/>
  <c r="C1227" i="2" a="1"/>
  <c r="C2879" i="2" a="1"/>
  <c r="C282" i="2" a="1"/>
  <c r="C5789" i="2" a="1"/>
  <c r="C5112" i="2" a="1"/>
  <c r="D5693" i="2" a="1"/>
  <c r="D4743" i="2" a="1"/>
  <c r="C3593" i="2" a="1"/>
  <c r="C3175" i="2" a="1"/>
  <c r="C5655" i="2" a="1"/>
  <c r="C5335" i="2" a="1"/>
  <c r="C4911" i="2" a="1"/>
  <c r="C48" i="2" a="1"/>
  <c r="C5858" i="2" a="1"/>
  <c r="C2147" i="2" a="1"/>
  <c r="C5868" i="2" a="1"/>
  <c r="C5345" i="2" a="1"/>
  <c r="C1961" i="2" a="1"/>
  <c r="C3771" i="2" a="1"/>
  <c r="C1576" i="2" a="1"/>
  <c r="C2166" i="2" a="1"/>
  <c r="C1155" i="2" a="1"/>
  <c r="C4995" i="2" a="1"/>
  <c r="C1503" i="2" a="1"/>
  <c r="C3975" i="2" a="1"/>
  <c r="I13" i="1" a="1"/>
  <c r="C5989" i="2" a="1"/>
  <c r="C5286" i="2" a="1"/>
  <c r="C416" i="2" a="1"/>
  <c r="C637" i="2" a="1"/>
  <c r="C5786" i="2" a="1"/>
  <c r="C4273" i="2" a="1"/>
  <c r="C4004" i="2" a="1"/>
  <c r="C2223" i="2" a="1"/>
  <c r="C4109" i="2" a="1"/>
  <c r="C4160" i="2" a="1"/>
  <c r="C5334" i="2" a="1"/>
  <c r="C5757" i="2" a="1"/>
  <c r="C1969" i="2" a="1"/>
  <c r="D5761" i="2" a="1"/>
  <c r="C1878" i="2" a="1"/>
  <c r="C484" i="2" a="1"/>
  <c r="C3953" i="2" a="1"/>
  <c r="C217" i="2" a="1"/>
  <c r="C400" i="2" a="1"/>
  <c r="C2898" i="2" a="1"/>
  <c r="C112" i="2" a="1"/>
  <c r="C2503" i="2" a="1"/>
  <c r="D5814" i="2" a="1"/>
  <c r="C5714" i="2" a="1"/>
  <c r="C4617" i="2" a="1"/>
  <c r="D4786" i="2" a="1"/>
  <c r="C2993" i="2" a="1"/>
  <c r="C3710" i="2" a="1"/>
  <c r="C5316" i="2" a="1"/>
  <c r="C4513" i="2" a="1"/>
  <c r="C2128" i="2" a="1"/>
  <c r="C1119" i="2" a="1"/>
  <c r="C5690" i="2" a="1"/>
  <c r="C5086" i="2" a="1"/>
  <c r="C4768" i="2" a="1"/>
  <c r="C5273" i="2" a="1"/>
  <c r="C5093" i="2" a="1"/>
  <c r="C5195" i="2" a="1"/>
  <c r="C5650" i="2" a="1"/>
  <c r="C5465" i="2" a="1"/>
  <c r="C4441" i="2" a="1"/>
  <c r="C4982" i="2" a="1"/>
  <c r="C5074" i="2" a="1"/>
  <c r="L13" i="1" a="1"/>
  <c r="D5811" i="2" a="1"/>
  <c r="C1138" i="2" a="1"/>
  <c r="D5359" i="2" a="1"/>
  <c r="C3137" i="2" a="1"/>
  <c r="C3555" i="2" a="1"/>
  <c r="C5047" i="2" a="1"/>
  <c r="D5780" i="2" a="1"/>
  <c r="C2403" i="2" a="1"/>
  <c r="C3055" i="2" a="1"/>
  <c r="C756" i="2" a="1"/>
  <c r="C5856" i="2" a="1"/>
  <c r="C5937" i="2" a="1"/>
  <c r="C5227" i="2" a="1"/>
  <c r="C3479" i="2" a="1"/>
  <c r="D5373" i="2" a="1"/>
  <c r="C1956" i="2" a="1"/>
  <c r="C5419" i="2" a="1"/>
  <c r="C2318" i="2" a="1"/>
  <c r="C1341" i="2" a="1"/>
  <c r="C5608" i="2" a="1"/>
  <c r="C5336" i="2" a="1"/>
  <c r="C5785" i="2" a="1"/>
  <c r="C5652" i="2" a="1"/>
  <c r="C5147" i="2" a="1"/>
  <c r="C2110" i="2" a="1"/>
  <c r="C1680" i="2" a="1"/>
  <c r="D5739" i="2" a="1"/>
  <c r="C2841" i="2" a="1"/>
  <c r="C5066" i="2" a="1"/>
  <c r="C4854" i="2" a="1"/>
  <c r="C5199" i="2" a="1"/>
  <c r="C4547" i="2" a="1"/>
  <c r="C5055" i="2" a="1"/>
  <c r="C5861" i="2" a="1"/>
  <c r="D5813" i="2" a="1"/>
  <c r="C1697" i="2" a="1"/>
  <c r="C2974" i="2" a="1"/>
  <c r="C3275" i="2" a="1"/>
  <c r="C1301" i="2" a="1"/>
  <c r="C5787" i="2" a="1"/>
  <c r="C5002" i="2" a="1"/>
  <c r="C86" i="2" a="1"/>
  <c r="C450" i="2" a="1"/>
  <c r="C4177" i="2" a="1"/>
  <c r="C5400" i="2" a="1"/>
  <c r="D5816" i="2" a="1"/>
  <c r="C858" i="2" a="1"/>
  <c r="C1359" i="2" a="1"/>
  <c r="C3012" i="2" a="1"/>
  <c r="D4956" i="2" a="1"/>
  <c r="D5812" i="2" a="1"/>
  <c r="C4232" i="2" a="1"/>
  <c r="C4566" i="2" a="1"/>
  <c r="C1413" i="2" a="1"/>
  <c r="C1610" i="2" a="1"/>
  <c r="C5272" i="2" a="1"/>
  <c r="C5122" i="2" a="1"/>
  <c r="D5453" i="2" a="1"/>
  <c r="C4993" i="2" a="1"/>
  <c r="C5734" i="2" a="1"/>
  <c r="C5883" i="2" a="1"/>
  <c r="C4901" i="2" a="1"/>
  <c r="C4192" i="2" a="1"/>
  <c r="C5174" i="2" a="1"/>
  <c r="D4787" i="2" a="1"/>
  <c r="C4198" i="2" a="1"/>
  <c r="C5455" i="2" a="1"/>
  <c r="C3194" i="2" a="1"/>
  <c r="C671" i="2" a="1"/>
  <c r="C3300" i="2" a="1"/>
  <c r="C535" i="2" a="1"/>
  <c r="D5809" i="2" a="1"/>
  <c r="C3612" i="2" a="1"/>
  <c r="C332" i="2" a="1"/>
  <c r="H13" i="1" a="1"/>
  <c r="C3498" i="2" a="1"/>
  <c r="D5370" i="2" a="1"/>
  <c r="C5857" i="2" a="1"/>
  <c r="C5646" i="2" a="1"/>
  <c r="C5882" i="2" a="1"/>
  <c r="C5649" i="2" a="1"/>
  <c r="C5170" i="2" a="1"/>
  <c r="C165" i="2" a="1"/>
  <c r="C3251" i="2" a="1"/>
  <c r="C722" i="2" a="1"/>
  <c r="C4190" i="2" a="1"/>
  <c r="C2242" i="2" a="1"/>
  <c r="C603" i="2" a="1"/>
  <c r="C4600" i="2" a="1"/>
  <c r="J13" i="1" a="1"/>
  <c r="C688" i="2" a="1"/>
  <c r="D5371" i="2" a="1"/>
  <c r="C5315" i="2" a="1"/>
  <c r="C2703" i="2" a="1"/>
  <c r="D5356" i="2" a="1"/>
  <c r="F13" i="1" a="1"/>
  <c r="C5160" i="2" a="1"/>
  <c r="C5275" i="2" a="1"/>
  <c r="D5810" i="2" a="1"/>
  <c r="C2053" i="2" a="1"/>
  <c r="C4028" i="2" a="1"/>
  <c r="C2383" i="2" a="1"/>
  <c r="C654" i="2" a="1"/>
  <c r="C4750" i="2" a="1"/>
  <c r="D5833" i="2" a="1"/>
  <c r="D5369" i="2" a="1"/>
  <c r="C4749" i="2" a="1"/>
  <c r="C2643" i="2" a="1"/>
  <c r="C433" i="2" a="1"/>
  <c r="C5495" i="2" a="1"/>
  <c r="C383" i="2" a="1"/>
  <c r="D4745" i="2" a="1"/>
  <c r="C3788" i="2" a="1"/>
  <c r="C4965" i="2" a="1"/>
  <c r="C5172" i="2" a="1"/>
  <c r="C4475" i="2" a="1"/>
  <c r="C790" i="2" a="1"/>
  <c r="C586" i="2" a="1"/>
  <c r="C366" i="2" a="1"/>
  <c r="C4634" i="2" a="1"/>
  <c r="C5797" i="2" a="1"/>
  <c r="C1959" i="2" a="1"/>
  <c r="C5274" i="2" a="1"/>
  <c r="C5337" i="2" a="1"/>
  <c r="C5197" i="2" a="1"/>
  <c r="C2822" i="2" a="1"/>
  <c r="C5860" i="2" a="1"/>
  <c r="C2784" i="2" a="1"/>
  <c r="C2917" i="2" a="1"/>
  <c r="C4902" i="2" a="1"/>
  <c r="C2204" i="2" a="1"/>
  <c r="C2955" i="2" a="1"/>
  <c r="C3517" i="2" a="1"/>
  <c r="C3365" i="2" a="1"/>
  <c r="C2483" i="2" a="1"/>
  <c r="C4992" i="2" a="1"/>
  <c r="C467" i="2" a="1"/>
  <c r="C892" i="2" a="1"/>
  <c r="C4126" i="2" a="1"/>
  <c r="C773" i="2" a="1"/>
  <c r="C4882" i="2" a="1"/>
  <c r="C30" i="2" a="1"/>
  <c r="C1263" i="2" a="1"/>
  <c r="C3894" i="2" a="1"/>
  <c r="C3118" i="2" a="1"/>
  <c r="C4688" i="2" a="1"/>
  <c r="C1901" i="2" a="1"/>
  <c r="C5653" i="2" a="1"/>
  <c r="C5654" i="2" a="1"/>
  <c r="C5852" i="2" a="1"/>
  <c r="C4806" i="2" a="1"/>
  <c r="C13" i="2" a="1"/>
  <c r="C5878" i="2" a="1"/>
  <c r="C5927" i="2" a="1"/>
  <c r="C4492" i="2" a="1"/>
  <c r="D5732" i="2" a="1"/>
  <c r="C5790" i="2" a="1"/>
  <c r="C5609" i="2" a="1"/>
  <c r="C1321" i="2" a="1"/>
  <c r="C1102" i="2" a="1"/>
  <c r="C5784" i="2" a="1"/>
  <c r="C5648" i="2" a="1"/>
  <c r="C3918" i="2" a="1"/>
  <c r="C5694" i="2" a="1"/>
  <c r="D5363" i="2" a="1"/>
  <c r="C518" i="2" a="1"/>
  <c r="D5737" i="2" a="1"/>
  <c r="C2443" i="2" a="1"/>
  <c r="C4955" i="2" a="1"/>
  <c r="C6030" i="2" a="1"/>
  <c r="C3403" i="2" a="1"/>
  <c r="C5788" i="2" a="1"/>
  <c r="C1377" i="2" a="1"/>
  <c r="C3460" i="2" a="1"/>
  <c r="C5854" i="2" a="1"/>
  <c r="C1946" i="2" a="1"/>
  <c r="C1958" i="2" a="1"/>
  <c r="C2072" i="2" a="1"/>
  <c r="C4291" i="2" a="1"/>
  <c r="C147" i="2" a="1"/>
  <c r="C4732" i="2" a="1"/>
  <c r="C1011" i="2" a="1"/>
  <c r="C5261" i="2" a="1"/>
  <c r="C5597" i="2" a="1"/>
  <c r="C5713" i="2" a="1"/>
  <c r="C5607" i="2" a="1"/>
  <c r="D4955" i="2" a="1"/>
  <c r="C75" i="2" a="1"/>
  <c r="D5361" i="2" a="1"/>
  <c r="C237" i="2" a="1"/>
  <c r="D4721" i="2" a="1"/>
  <c r="C1593" i="2" a="1"/>
  <c r="C4215" i="2" a="1"/>
  <c r="D5450" i="2" a="1"/>
  <c r="C5636" i="2" a="1"/>
  <c r="C1957" i="2" a="1"/>
  <c r="D5362" i="2" a="1"/>
  <c r="C4348" i="2" a="1"/>
  <c r="C1765" i="2" a="1"/>
  <c r="C4365" i="2" a="1"/>
  <c r="C5323" i="2" a="1"/>
  <c r="D4719" i="2" a="1"/>
  <c r="C4249" i="2" a="1"/>
  <c r="C5647" i="2" a="1"/>
  <c r="C3327" i="2" a="1"/>
  <c r="C1731" i="2" a="1"/>
  <c r="C4708" i="2" a="1"/>
  <c r="C1030" i="2" a="1"/>
  <c r="C262" i="2" a="1"/>
  <c r="C1559" i="2" a="1"/>
  <c r="C1521" i="2" a="1"/>
  <c r="C4945" i="2" a="1"/>
  <c r="C3156" i="2" a="1"/>
  <c r="D5366" i="2" a="1"/>
  <c r="C2363" i="2" a="1"/>
  <c r="C4064" i="2" a="1"/>
  <c r="C299" i="2" a="1"/>
  <c r="C5692" i="2" a="1"/>
  <c r="D5782" i="2" a="1"/>
  <c r="C5196" i="2" a="1"/>
  <c r="C5146" i="2" a="1"/>
  <c r="C2543" i="2" a="1"/>
  <c r="C4458" i="2" a="1"/>
  <c r="D5367" i="2" a="1"/>
  <c r="C1449" i="2" a="1"/>
  <c r="D5372" i="2" a="1"/>
  <c r="C1988" i="2" a="1"/>
  <c r="C934" i="2" a="1"/>
  <c r="C5663" i="2" a="1"/>
  <c r="C4416" i="2" a="1"/>
  <c r="C5046" i="2" a="1"/>
  <c r="C1485" i="2" a="1"/>
  <c r="C5579" i="2" a="1"/>
  <c r="D5736" i="2" a="1"/>
  <c r="C5496" i="2" a="1"/>
  <c r="C5722" i="2" a="1"/>
  <c r="C4813" i="2" a="1"/>
  <c r="C4191" i="2" a="1"/>
  <c r="C5084" i="2" a="1"/>
  <c r="C5909" i="2" a="1"/>
  <c r="D5368" i="2" a="1"/>
  <c r="C2091" i="2" a="1"/>
  <c r="C4834" i="2" a="1"/>
  <c r="C4189" i="2" a="1"/>
  <c r="C181" i="2" a="1"/>
  <c r="C501" i="2" a="1"/>
  <c r="C3850" i="2" a="1"/>
  <c r="E13" i="1" a="1"/>
  <c r="C976" i="2" a="1"/>
  <c r="C1431" i="2" a="1"/>
  <c r="C5656" i="2" a="1"/>
  <c r="C5680" i="2" a="1"/>
  <c r="D5357" i="2" a="1"/>
  <c r="C4005" i="2" a="1"/>
  <c r="C4092" i="2" a="1"/>
  <c r="C1841" i="2" a="1"/>
  <c r="C5879" i="2" a="1"/>
  <c r="D13" i="1" a="1"/>
  <c r="D5808" i="2" a="1"/>
  <c r="C4883" i="2" a="1"/>
  <c r="C5304" i="2" a="1"/>
  <c r="C93" i="2" a="1"/>
  <c r="C552" i="2" a="1"/>
  <c r="C2683" i="2" a="1"/>
  <c r="C4805" i="2" a="1"/>
  <c r="C739" i="2" a="1"/>
  <c r="C4722" i="2" a="1"/>
  <c r="C5193" i="2" a="1"/>
  <c r="C1821" i="2" a="1"/>
  <c r="C2743" i="2" a="1"/>
  <c r="C1644" i="2" a="1"/>
  <c r="D5733" i="2" a="1"/>
  <c r="C3077" i="2" a="1"/>
  <c r="C2523" i="2" a="1"/>
  <c r="C2185" i="2" a="1"/>
  <c r="C705" i="2" a="1"/>
  <c r="C2030" i="2" a="1"/>
  <c r="C5440" i="2" a="1"/>
  <c r="C2299" i="2" a="1"/>
  <c r="C4325" i="2" a="1"/>
  <c r="D5365" i="2" a="1"/>
  <c r="C3033" i="2" a="1"/>
  <c r="C1066" i="2" a="1"/>
  <c r="C3232" i="2" a="1"/>
  <c r="C1246" i="2" a="1"/>
  <c r="C5695" i="2" a="1"/>
  <c r="C1784" i="2" a="1"/>
  <c r="C349" i="2" a="1"/>
  <c r="C1467" i="2" a="1"/>
  <c r="C5712" i="2" a="1"/>
  <c r="C3536" i="2" a="1"/>
  <c r="C128" i="2" a="1"/>
  <c r="C2603" i="2" a="1"/>
  <c r="C5381" i="2" a="1"/>
  <c r="C2763" i="2" a="1"/>
  <c r="C4011" i="2" a="1"/>
  <c r="C841" i="2" a="1"/>
  <c r="C3831" i="2" a="1"/>
  <c r="C4903" i="2" a="1"/>
  <c r="C5842" i="2" a="1"/>
  <c r="C5769" i="2" a="1"/>
  <c r="D5783" i="2" a="1"/>
  <c r="C4382" i="2" a="1"/>
  <c r="C5192" i="2" a="1"/>
  <c r="C5702" i="2" a="1"/>
  <c r="D5815" i="2" a="1"/>
  <c r="C4308" i="2" a="1"/>
  <c r="C3441" i="2" a="1"/>
  <c r="D5735" i="2" a="1"/>
  <c r="D5364" i="2" a="1"/>
  <c r="C2663" i="2" a="1"/>
  <c r="C5823" i="2" a="1"/>
  <c r="C5949" i="2" a="1"/>
  <c r="C5067" i="2" a="1"/>
  <c r="C6010" i="2" a="1"/>
  <c r="C4891" i="2" a="1"/>
  <c r="C4757" i="2" a="1"/>
  <c r="C5276" i="2" a="1"/>
  <c r="C4583" i="2" a="1"/>
  <c r="D5355" i="2" a="1"/>
  <c r="G13" i="1" a="1"/>
  <c r="C5617" i="2" a="1"/>
  <c r="C2583" i="2" a="1"/>
  <c r="C4884" i="2" a="1"/>
  <c r="C5476" i="2" a="1"/>
  <c r="C4767" i="2" a="1"/>
  <c r="C5940" i="2" a="1"/>
  <c r="C5478" i="2" a="1"/>
  <c r="C1282" i="2" a="1"/>
  <c r="C4670" i="2" a="1"/>
  <c r="C5503" i="2" a="1"/>
  <c r="C3574" i="2" a="1"/>
  <c r="C4928" i="2" a="1"/>
  <c r="C87" i="2" a="1"/>
  <c r="C3631" i="2" a="1"/>
  <c r="C3993" i="2" a="1"/>
  <c r="C3422" i="2" a="1"/>
  <c r="C5853" i="2" a="1"/>
  <c r="C5085" i="2" a="1"/>
  <c r="C5691" i="2" a="1"/>
  <c r="C5651" i="2" a="1"/>
  <c r="C5105" i="2" a="1"/>
  <c r="C4651" i="2" a="1"/>
  <c r="C5048" i="2" a="1"/>
  <c r="C993" i="2" a="1"/>
  <c r="C2423" i="2" a="1"/>
  <c r="C914" i="2" a="1"/>
  <c r="C1083" i="2" a="1"/>
  <c r="C315" i="2" a="1"/>
  <c r="C569" i="2" a="1"/>
  <c r="C620" i="2" a="1"/>
  <c r="C5693" i="2" a="1"/>
  <c r="D5738" i="2" a="1"/>
  <c r="C5967" i="2" a="1"/>
  <c r="C5938" i="2" a="1"/>
  <c r="C4187" i="2" a="1"/>
  <c r="C5477" i="2" a="1"/>
  <c r="C1926" i="2" a="1"/>
  <c r="K13" i="1" a="1"/>
  <c r="C1210" i="2" a="1"/>
  <c r="C3346" i="2" a="1"/>
  <c r="C1191" i="2" a="1"/>
  <c r="C5715" i="2" a="1"/>
  <c r="C2723" i="2" a="1"/>
  <c r="C1047" i="2" a="1"/>
  <c r="C5019" i="2" a="1"/>
  <c r="C4045" i="2" a="1"/>
  <c r="C1540" i="2" a="1"/>
  <c r="C3731" i="2" a="1"/>
  <c r="C1395" i="2" a="1"/>
  <c r="C2860" i="2" a="1"/>
  <c r="C1748" i="2" a="1"/>
  <c r="D5781" i="2" a="1"/>
  <c r="C4994" i="2" a="1"/>
  <c r="C5779" i="2" a="1"/>
  <c r="D5452" i="2" a="1"/>
  <c r="C3691" i="2" a="1"/>
  <c r="C3099" i="2" a="1"/>
  <c r="C5181" i="2" a="1"/>
  <c r="C1803" i="2" a="1"/>
  <c r="C3809" i="2" a="1"/>
  <c r="C5890" i="2" a="1"/>
  <c r="C3650" i="2" a="1"/>
  <c r="C2463" i="2" a="1"/>
  <c r="C5610" i="2" a="1"/>
  <c r="C4143" i="2" a="1"/>
  <c r="C875" i="2" a="1"/>
  <c r="D5451" i="2" a="1"/>
  <c r="C5198" i="2" a="1"/>
  <c r="C5206" i="2" a="1"/>
  <c r="C5485" i="2" a="1"/>
  <c r="C2343" i="2" a="1"/>
  <c r="C4725" i="2" a="1"/>
  <c r="C5136" i="2" a="1"/>
  <c r="C5314" i="2" a="1"/>
  <c r="C2009" i="2" a="1"/>
  <c r="C2936" i="2" a="1"/>
  <c r="C2936" i="2" l="1"/>
  <c r="C2009" i="2"/>
  <c r="C5314" i="2"/>
  <c r="C5103" i="2" s="1"/>
  <c r="C5136" i="2"/>
  <c r="C4725" i="2"/>
  <c r="C2343" i="2"/>
  <c r="C5485" i="2"/>
  <c r="C5206" i="2"/>
  <c r="C5198" i="2"/>
  <c r="D5451" i="2"/>
  <c r="C875" i="2"/>
  <c r="C4143" i="2"/>
  <c r="C5610" i="2"/>
  <c r="C2463" i="2"/>
  <c r="C3650" i="2"/>
  <c r="C5890" i="2"/>
  <c r="C3809" i="2"/>
  <c r="C1803" i="2"/>
  <c r="C5181" i="2"/>
  <c r="C3099" i="2"/>
  <c r="C3691" i="2"/>
  <c r="D5452" i="2"/>
  <c r="C5779" i="2"/>
  <c r="C4994" i="2"/>
  <c r="D5781" i="2"/>
  <c r="C1748" i="2"/>
  <c r="C2860" i="2"/>
  <c r="C1395" i="2"/>
  <c r="C3731" i="2"/>
  <c r="C1540" i="2"/>
  <c r="C4045" i="2"/>
  <c r="C5019" i="2"/>
  <c r="C1047" i="2"/>
  <c r="C2723" i="2"/>
  <c r="C5715" i="2"/>
  <c r="C1191" i="2"/>
  <c r="C3346" i="2"/>
  <c r="C1210" i="2"/>
  <c r="K13" i="1"/>
  <c r="C1926" i="2"/>
  <c r="C5477" i="2"/>
  <c r="C4187" i="2"/>
  <c r="C5938" i="2"/>
  <c r="C5967" i="2"/>
  <c r="D5738" i="2"/>
  <c r="C5693" i="2"/>
  <c r="C620" i="2"/>
  <c r="C569" i="2"/>
  <c r="C315" i="2"/>
  <c r="C1083" i="2"/>
  <c r="C914" i="2"/>
  <c r="C2423" i="2"/>
  <c r="C993" i="2"/>
  <c r="C5048" i="2"/>
  <c r="C4651" i="2"/>
  <c r="C5105" i="2"/>
  <c r="C5651" i="2"/>
  <c r="C5691" i="2"/>
  <c r="C5085" i="2"/>
  <c r="C5853" i="2"/>
  <c r="C3422" i="2"/>
  <c r="C3993" i="2"/>
  <c r="C3631" i="2"/>
  <c r="C87" i="2"/>
  <c r="C4928" i="2"/>
  <c r="C3574" i="2"/>
  <c r="C5503" i="2"/>
  <c r="C4670" i="2"/>
  <c r="C1282" i="2"/>
  <c r="C5478" i="2"/>
  <c r="C5940" i="2"/>
  <c r="C4767" i="2"/>
  <c r="C5476" i="2"/>
  <c r="C4884" i="2"/>
  <c r="C2583" i="2"/>
  <c r="C5617" i="2"/>
  <c r="G13" i="1"/>
  <c r="D5355" i="2"/>
  <c r="C4583" i="2"/>
  <c r="C5276" i="2"/>
  <c r="C4757" i="2"/>
  <c r="C4891" i="2"/>
  <c r="C6010" i="2"/>
  <c r="C5067" i="2"/>
  <c r="C5949" i="2"/>
  <c r="C5823" i="2"/>
  <c r="C2663" i="2"/>
  <c r="D5364" i="2"/>
  <c r="D5735" i="2"/>
  <c r="C3441" i="2"/>
  <c r="C4308" i="2"/>
  <c r="D5815" i="2"/>
  <c r="C5702" i="2"/>
  <c r="C5192" i="2"/>
  <c r="C4382" i="2"/>
  <c r="D5783" i="2"/>
  <c r="C5769" i="2"/>
  <c r="C5842" i="2"/>
  <c r="C4903" i="2"/>
  <c r="C3831" i="2"/>
  <c r="C841" i="2"/>
  <c r="C4011" i="2"/>
  <c r="C2763" i="2"/>
  <c r="C5381" i="2"/>
  <c r="C2603" i="2"/>
  <c r="C128" i="2"/>
  <c r="C3536" i="2"/>
  <c r="C5712" i="2"/>
  <c r="C1467" i="2"/>
  <c r="C349" i="2"/>
  <c r="C1784" i="2"/>
  <c r="C5695" i="2"/>
  <c r="C1246" i="2"/>
  <c r="C3232" i="2"/>
  <c r="C1066" i="2"/>
  <c r="C3033" i="2"/>
  <c r="D5365" i="2"/>
  <c r="C4325" i="2"/>
  <c r="C2299" i="2"/>
  <c r="C5440" i="2"/>
  <c r="C2030" i="2"/>
  <c r="C705" i="2"/>
  <c r="C2185" i="2"/>
  <c r="C2523" i="2"/>
  <c r="C3077" i="2"/>
  <c r="D5733" i="2"/>
  <c r="C1644" i="2"/>
  <c r="C2743" i="2"/>
  <c r="C1821" i="2"/>
  <c r="C5193" i="2"/>
  <c r="C4722" i="2"/>
  <c r="C739" i="2"/>
  <c r="C4805" i="2"/>
  <c r="C2683" i="2"/>
  <c r="C552" i="2"/>
  <c r="C93" i="2"/>
  <c r="C5304" i="2"/>
  <c r="C4883" i="2"/>
  <c r="D5808" i="2"/>
  <c r="D13" i="1"/>
  <c r="C5879" i="2"/>
  <c r="C1841" i="2"/>
  <c r="C4092" i="2"/>
  <c r="C4005" i="2"/>
  <c r="D5357" i="2"/>
  <c r="C5680" i="2"/>
  <c r="C5656" i="2"/>
  <c r="C1431" i="2"/>
  <c r="C976" i="2"/>
  <c r="E13" i="1"/>
  <c r="C3850" i="2"/>
  <c r="C501" i="2"/>
  <c r="C181" i="2"/>
  <c r="C4189" i="2"/>
  <c r="C4834" i="2"/>
  <c r="C2091" i="2"/>
  <c r="D5368" i="2"/>
  <c r="C5909" i="2"/>
  <c r="C5084" i="2"/>
  <c r="C4191" i="2"/>
  <c r="C4813" i="2"/>
  <c r="C5722" i="2"/>
  <c r="C5496" i="2"/>
  <c r="D5736" i="2"/>
  <c r="C5579" i="2"/>
  <c r="C1485" i="2"/>
  <c r="C5046" i="2"/>
  <c r="C4416" i="2"/>
  <c r="C5663" i="2"/>
  <c r="C934" i="2"/>
  <c r="C1988" i="2"/>
  <c r="D5372" i="2"/>
  <c r="C1449" i="2"/>
  <c r="D5367" i="2"/>
  <c r="C4458" i="2"/>
  <c r="C2543" i="2"/>
  <c r="C5146" i="2"/>
  <c r="C5196" i="2"/>
  <c r="D5782" i="2"/>
  <c r="C5692" i="2"/>
  <c r="C299" i="2"/>
  <c r="C4064" i="2"/>
  <c r="C2363" i="2"/>
  <c r="D5366" i="2"/>
  <c r="C3156" i="2"/>
  <c r="C4945" i="2"/>
  <c r="C1521" i="2"/>
  <c r="C1559" i="2"/>
  <c r="C262" i="2"/>
  <c r="C1030" i="2"/>
  <c r="C4708" i="2"/>
  <c r="C1731" i="2"/>
  <c r="C3327" i="2"/>
  <c r="C5647" i="2"/>
  <c r="C4249" i="2"/>
  <c r="D4719" i="2"/>
  <c r="C5323" i="2"/>
  <c r="C4365" i="2"/>
  <c r="C1765" i="2"/>
  <c r="C4348" i="2"/>
  <c r="D5362" i="2"/>
  <c r="C1957" i="2"/>
  <c r="C5636" i="2"/>
  <c r="D5450" i="2"/>
  <c r="C4215" i="2"/>
  <c r="C1593" i="2"/>
  <c r="D4721" i="2"/>
  <c r="C237" i="2"/>
  <c r="D5361" i="2"/>
  <c r="C75" i="2"/>
  <c r="D4955" i="2"/>
  <c r="C5607" i="2"/>
  <c r="C5713" i="2"/>
  <c r="C5597" i="2"/>
  <c r="C5261" i="2"/>
  <c r="C1011" i="2"/>
  <c r="C4732" i="2"/>
  <c r="C147" i="2"/>
  <c r="C4291" i="2"/>
  <c r="C2072" i="2"/>
  <c r="C1958" i="2"/>
  <c r="C1946" i="2"/>
  <c r="C5854" i="2"/>
  <c r="C3460" i="2"/>
  <c r="C1377" i="2"/>
  <c r="C5788" i="2"/>
  <c r="C3403" i="2"/>
  <c r="C6030" i="2"/>
  <c r="C4955" i="2"/>
  <c r="C2443" i="2"/>
  <c r="D5737" i="2"/>
  <c r="C518" i="2"/>
  <c r="D5363" i="2"/>
  <c r="C5694" i="2"/>
  <c r="C3918" i="2"/>
  <c r="C5648" i="2"/>
  <c r="C5784" i="2"/>
  <c r="C1102" i="2"/>
  <c r="C1321" i="2"/>
  <c r="C5609" i="2"/>
  <c r="C5790" i="2"/>
  <c r="D5732" i="2"/>
  <c r="C4492" i="2"/>
  <c r="C5927" i="2"/>
  <c r="C5878" i="2"/>
  <c r="C13" i="2"/>
  <c r="C4806" i="2"/>
  <c r="C5852" i="2"/>
  <c r="C5654" i="2"/>
  <c r="C5653" i="2"/>
  <c r="C1901" i="2"/>
  <c r="C4688" i="2"/>
  <c r="C3118" i="2"/>
  <c r="C3894" i="2"/>
  <c r="C1263" i="2"/>
  <c r="C30" i="2"/>
  <c r="C4882" i="2"/>
  <c r="C773" i="2"/>
  <c r="C4126" i="2"/>
  <c r="C892" i="2"/>
  <c r="C467" i="2"/>
  <c r="C4992" i="2"/>
  <c r="C2483" i="2"/>
  <c r="C3365" i="2"/>
  <c r="C3517" i="2"/>
  <c r="C2955" i="2"/>
  <c r="C2204" i="2"/>
  <c r="C4902" i="2"/>
  <c r="C2917" i="2"/>
  <c r="C2784" i="2"/>
  <c r="C5860" i="2"/>
  <c r="C2822" i="2"/>
  <c r="C5197" i="2"/>
  <c r="C5337" i="2"/>
  <c r="C5274" i="2"/>
  <c r="C1959" i="2"/>
  <c r="C5797" i="2"/>
  <c r="C4634" i="2"/>
  <c r="C366" i="2"/>
  <c r="C586" i="2"/>
  <c r="C790" i="2"/>
  <c r="C4475" i="2"/>
  <c r="C5172" i="2"/>
  <c r="C4965" i="2"/>
  <c r="C3788" i="2"/>
  <c r="D4745" i="2"/>
  <c r="C383" i="2"/>
  <c r="C5495" i="2"/>
  <c r="C433" i="2"/>
  <c r="C2643" i="2"/>
  <c r="C4749" i="2"/>
  <c r="D5369" i="2"/>
  <c r="D5833" i="2"/>
  <c r="C4750" i="2"/>
  <c r="C654" i="2"/>
  <c r="C2383" i="2"/>
  <c r="C4028" i="2"/>
  <c r="C2053" i="2"/>
  <c r="D5810" i="2"/>
  <c r="C5275" i="2"/>
  <c r="C5160" i="2"/>
  <c r="F13" i="1"/>
  <c r="D5356" i="2"/>
  <c r="C2703" i="2"/>
  <c r="C5315" i="2"/>
  <c r="C5104" i="2" s="1"/>
  <c r="D5371" i="2"/>
  <c r="C688" i="2"/>
  <c r="J13" i="1"/>
  <c r="C4600" i="2"/>
  <c r="C603" i="2"/>
  <c r="C2242" i="2"/>
  <c r="C4190" i="2"/>
  <c r="C722" i="2"/>
  <c r="C3251" i="2"/>
  <c r="C165" i="2"/>
  <c r="C5170" i="2"/>
  <c r="C5649" i="2"/>
  <c r="C5882" i="2"/>
  <c r="C5646" i="2"/>
  <c r="C5857" i="2"/>
  <c r="D5370" i="2"/>
  <c r="C3498" i="2"/>
  <c r="H13" i="1"/>
  <c r="C332" i="2"/>
  <c r="C3612" i="2"/>
  <c r="D5809" i="2"/>
  <c r="C535" i="2"/>
  <c r="C3300" i="2"/>
  <c r="C671" i="2"/>
  <c r="C3194" i="2"/>
  <c r="C5455" i="2"/>
  <c r="C4198" i="2"/>
  <c r="D4787" i="2"/>
  <c r="C5174" i="2"/>
  <c r="C4192" i="2"/>
  <c r="C4901" i="2"/>
  <c r="C5883" i="2"/>
  <c r="C5734" i="2"/>
  <c r="C4993" i="2"/>
  <c r="D5453" i="2"/>
  <c r="C5122" i="2"/>
  <c r="C5272" i="2"/>
  <c r="C1610" i="2"/>
  <c r="C1413" i="2"/>
  <c r="C4566" i="2"/>
  <c r="C4232" i="2"/>
  <c r="D5812" i="2"/>
  <c r="D4956" i="2"/>
  <c r="C3012" i="2"/>
  <c r="C1359" i="2"/>
  <c r="C858" i="2"/>
  <c r="D5816" i="2"/>
  <c r="C5400" i="2"/>
  <c r="C4177" i="2"/>
  <c r="C450" i="2"/>
  <c r="C86" i="2"/>
  <c r="C5002" i="2"/>
  <c r="C5787" i="2"/>
  <c r="C1301" i="2"/>
  <c r="C3275" i="2"/>
  <c r="C2974" i="2"/>
  <c r="C1697" i="2"/>
  <c r="D5813" i="2"/>
  <c r="C5861" i="2"/>
  <c r="C5055" i="2"/>
  <c r="C4547" i="2"/>
  <c r="C5199" i="2"/>
  <c r="C4854" i="2"/>
  <c r="C5066" i="2"/>
  <c r="C2841" i="2"/>
  <c r="D5739" i="2"/>
  <c r="C1680" i="2"/>
  <c r="C2110" i="2"/>
  <c r="C5147" i="2"/>
  <c r="C5652" i="2"/>
  <c r="C5785" i="2"/>
  <c r="C5336" i="2"/>
  <c r="C5608" i="2"/>
  <c r="C1341" i="2"/>
  <c r="C2318" i="2"/>
  <c r="C5419" i="2"/>
  <c r="C1956" i="2"/>
  <c r="D5373" i="2"/>
  <c r="C3479" i="2"/>
  <c r="C5227" i="2"/>
  <c r="C5937" i="2"/>
  <c r="C5856" i="2"/>
  <c r="C756" i="2"/>
  <c r="C3055" i="2"/>
  <c r="C2403" i="2"/>
  <c r="D5780" i="2"/>
  <c r="C5047" i="2"/>
  <c r="C3555" i="2"/>
  <c r="C3137" i="2"/>
  <c r="D5359" i="2"/>
  <c r="C1138" i="2"/>
  <c r="D5811" i="2"/>
  <c r="L13" i="1"/>
  <c r="C5074" i="2"/>
  <c r="C4982" i="2"/>
  <c r="C4441" i="2"/>
  <c r="C5465" i="2"/>
  <c r="C5650" i="2"/>
  <c r="C5195" i="2"/>
  <c r="C5093" i="2"/>
  <c r="C5273" i="2"/>
  <c r="C4768" i="2"/>
  <c r="C5086" i="2"/>
  <c r="C5690" i="2"/>
  <c r="C1119" i="2"/>
  <c r="C2128" i="2"/>
  <c r="C4513" i="2"/>
  <c r="C5316" i="2"/>
  <c r="C3710" i="2"/>
  <c r="C2993" i="2"/>
  <c r="D4786" i="2"/>
  <c r="C4617" i="2"/>
  <c r="C5714" i="2"/>
  <c r="D5814" i="2"/>
  <c r="C2503" i="2"/>
  <c r="C112" i="2"/>
  <c r="C2898" i="2"/>
  <c r="C400" i="2"/>
  <c r="C217" i="2"/>
  <c r="C3953" i="2"/>
  <c r="C484" i="2"/>
  <c r="C1878" i="2"/>
  <c r="D5761" i="2"/>
  <c r="C1969" i="2"/>
  <c r="C5757" i="2"/>
  <c r="C5334" i="2"/>
  <c r="C4160" i="2"/>
  <c r="C4109" i="2"/>
  <c r="C2223" i="2"/>
  <c r="C4004" i="2"/>
  <c r="C4273" i="2"/>
  <c r="C5786" i="2"/>
  <c r="C637" i="2"/>
  <c r="C416" i="2"/>
  <c r="C5286" i="2"/>
  <c r="C5989" i="2"/>
  <c r="I13" i="1"/>
  <c r="C3975" i="2"/>
  <c r="C1503" i="2"/>
  <c r="C4995" i="2"/>
  <c r="C1155" i="2"/>
  <c r="C2166" i="2"/>
  <c r="C1576" i="2"/>
  <c r="C3771" i="2"/>
  <c r="C1961" i="2"/>
  <c r="C5345" i="2"/>
  <c r="C5868" i="2"/>
  <c r="C2147" i="2"/>
  <c r="C5858" i="2"/>
  <c r="C48" i="2"/>
  <c r="C4911" i="2"/>
  <c r="C5335" i="2"/>
  <c r="C5655" i="2"/>
  <c r="C3175" i="2"/>
  <c r="C3593" i="2"/>
  <c r="D4743" i="2"/>
  <c r="D5693" i="2"/>
  <c r="C5112" i="2"/>
  <c r="C5789" i="2"/>
  <c r="C282" i="2"/>
  <c r="C2879" i="2"/>
  <c r="C1227" i="2"/>
  <c r="C2261" i="2"/>
  <c r="C5524" i="2"/>
  <c r="C5191" i="2"/>
  <c r="C3213" i="2"/>
  <c r="C5560" i="2"/>
  <c r="C4795" i="2"/>
  <c r="C1661" i="2"/>
  <c r="C5746" i="2"/>
  <c r="D5360" i="2"/>
  <c r="D5807" i="2"/>
  <c r="C4530" i="2"/>
  <c r="C4776" i="2"/>
  <c r="C85" i="2"/>
  <c r="D5358" i="2"/>
  <c r="D5762" i="2"/>
  <c r="C3669" i="2"/>
  <c r="C2280" i="2"/>
  <c r="C4399" i="2"/>
  <c r="C1627" i="2"/>
  <c r="C1714" i="2"/>
  <c r="C1174" i="2"/>
  <c r="C2623" i="2"/>
  <c r="C4872" i="2"/>
  <c r="C5939" i="2"/>
  <c r="C956" i="2"/>
  <c r="C5173" i="2"/>
  <c r="C3384" i="2"/>
  <c r="C5859" i="2"/>
  <c r="D4957" i="2"/>
  <c r="D5834" i="2"/>
  <c r="C3874" i="2"/>
  <c r="C5036" i="2"/>
  <c r="C5123" i="2"/>
  <c r="C5065" i="2"/>
  <c r="C5475" i="2"/>
  <c r="C3750" i="2"/>
  <c r="C2563" i="2"/>
  <c r="C823" i="2"/>
  <c r="C2803" i="2"/>
  <c r="C190" i="1" a="1"/>
  <c r="C309" i="1" a="1"/>
  <c r="C83" i="1" a="1"/>
  <c r="C293" i="1" a="1"/>
  <c r="C81" i="1" a="1"/>
  <c r="C211" i="1" a="1"/>
  <c r="C48" i="1" a="1"/>
  <c r="C160" i="1" a="1"/>
  <c r="C274" i="1" a="1"/>
  <c r="C250" i="1" a="1"/>
  <c r="C288" i="1" a="1"/>
  <c r="C282" i="1" a="1"/>
  <c r="C28" i="1" a="1"/>
  <c r="C195" i="1" a="1"/>
  <c r="C71" i="1" a="1"/>
  <c r="C54" i="1" a="1"/>
  <c r="C189" i="1" a="1"/>
  <c r="C89" i="1" a="1"/>
  <c r="C231" i="1" a="1"/>
  <c r="C116" i="1" a="1"/>
  <c r="C275" i="1" a="1"/>
  <c r="C182" i="1" a="1"/>
  <c r="C100" i="1" a="1"/>
  <c r="C312" i="1" a="1"/>
  <c r="C287" i="1" a="1"/>
  <c r="C40" i="1" a="1"/>
  <c r="C219" i="1" a="1"/>
  <c r="C221" i="1" a="1"/>
  <c r="C63" i="1" a="1"/>
  <c r="C185" i="1" a="1"/>
  <c r="C252" i="1" a="1"/>
  <c r="C166" i="1" a="1"/>
  <c r="C304" i="1" a="1"/>
  <c r="C155" i="1" a="1"/>
  <c r="C49" i="1" a="1"/>
  <c r="C66" i="1" a="1"/>
  <c r="C175" i="1" a="1"/>
  <c r="C59" i="1" a="1"/>
  <c r="C223" i="1" a="1"/>
  <c r="C73" i="1" a="1"/>
  <c r="C268" i="1" a="1"/>
  <c r="C205" i="1" a="1"/>
  <c r="C286" i="1" a="1"/>
  <c r="C87" i="1" a="1"/>
  <c r="C164" i="1" a="1"/>
  <c r="C130" i="1" a="1"/>
  <c r="C110" i="1" a="1"/>
  <c r="C227" i="1" a="1"/>
  <c r="C123" i="1" a="1"/>
  <c r="C127" i="1" a="1"/>
  <c r="C260" i="1" a="1"/>
  <c r="C181" i="1" a="1"/>
  <c r="C222" i="1" a="1"/>
  <c r="C153" i="1" a="1"/>
  <c r="C146" i="1" a="1"/>
  <c r="C296" i="1" a="1"/>
  <c r="C137" i="1" a="1"/>
  <c r="C108" i="1" a="1"/>
  <c r="C124" i="1" a="1"/>
  <c r="C187" i="1" a="1"/>
  <c r="C171" i="1" a="1"/>
  <c r="C101" i="1" a="1"/>
  <c r="C209" i="1" a="1"/>
  <c r="C310" i="1" a="1"/>
  <c r="C38" i="1" a="1"/>
  <c r="C311" i="1" a="1"/>
  <c r="C174" i="1" a="1"/>
  <c r="C42" i="1" a="1"/>
  <c r="C249" i="1" a="1"/>
  <c r="C114" i="1" a="1"/>
  <c r="C200" i="1" a="1"/>
  <c r="C192" i="1" a="1"/>
  <c r="C163" i="1" a="1"/>
  <c r="C85" i="1" a="1"/>
  <c r="C291" i="1" a="1"/>
  <c r="C207" i="1" a="1"/>
  <c r="C140" i="1" a="1"/>
  <c r="C220" i="1" a="1"/>
  <c r="C95" i="1" a="1"/>
  <c r="C278" i="1" a="1"/>
  <c r="C261" i="1" a="1"/>
  <c r="C316" i="1" a="1"/>
  <c r="C264" i="1" a="1"/>
  <c r="C270" i="1" a="1"/>
  <c r="C299" i="1" a="1"/>
  <c r="C162" i="1" a="1"/>
  <c r="C149" i="1" a="1"/>
  <c r="C165" i="1" a="1"/>
  <c r="C139" i="1" a="1"/>
  <c r="C283" i="1" a="1"/>
  <c r="C295" i="1" a="1"/>
  <c r="C198" i="1" a="1"/>
  <c r="C179" i="1" a="1"/>
  <c r="C17" i="1" a="1"/>
  <c r="C301" i="1" a="1"/>
  <c r="C150" i="1" a="1"/>
  <c r="C88" i="1" a="1"/>
  <c r="C294" i="1" a="1"/>
  <c r="C202" i="1" a="1"/>
  <c r="C241" i="1" a="1"/>
  <c r="C72" i="1" a="1"/>
  <c r="C147" i="1" a="1"/>
  <c r="C37" i="1" a="1"/>
  <c r="C317" i="1" a="1"/>
  <c r="C120" i="1" a="1"/>
  <c r="C98" i="1" a="1"/>
  <c r="C271" i="1" a="1"/>
  <c r="C41" i="1" a="1"/>
  <c r="C256" i="1" a="1"/>
  <c r="C257" i="1" a="1"/>
  <c r="C224" i="1" a="1"/>
  <c r="C115" i="1" a="1"/>
  <c r="C93" i="1" a="1"/>
  <c r="C18" i="1" a="1"/>
  <c r="C225" i="1" a="1"/>
  <c r="C122" i="1" a="1"/>
  <c r="C131" i="1" a="1"/>
  <c r="C44" i="1" a="1"/>
  <c r="C16" i="1" a="1"/>
  <c r="C76" i="1" a="1"/>
  <c r="C242" i="1" a="1"/>
  <c r="C74" i="1" a="1"/>
  <c r="C96" i="1" a="1"/>
  <c r="C125" i="1" a="1"/>
  <c r="C266" i="1" a="1"/>
  <c r="C319" i="1" a="1"/>
  <c r="C14" i="1" a="1"/>
  <c r="C183" i="1" a="1"/>
  <c r="C36" i="1" a="1"/>
  <c r="C193" i="1" a="1"/>
  <c r="C169" i="1" a="1"/>
  <c r="C102" i="1" a="1"/>
  <c r="C236" i="1" a="1"/>
  <c r="C173" i="1" a="1"/>
  <c r="C280" i="1" a="1"/>
  <c r="C159" i="1" a="1"/>
  <c r="C208" i="1" a="1"/>
  <c r="C52" i="1" a="1"/>
  <c r="C57" i="1" a="1"/>
  <c r="C134" i="1" a="1"/>
  <c r="C177" i="1" a="1"/>
  <c r="C276" i="1" a="1"/>
  <c r="C226" i="1" a="1"/>
  <c r="C117" i="1" a="1"/>
  <c r="C19" i="1" a="1"/>
  <c r="C197" i="1" a="1"/>
  <c r="C46" i="1" a="1"/>
  <c r="C31" i="1" a="1"/>
  <c r="C234" i="1" a="1"/>
  <c r="C214" i="1" a="1"/>
  <c r="C22" i="1" a="1"/>
  <c r="C318" i="1" a="1"/>
  <c r="C262" i="1" a="1"/>
  <c r="C75" i="1" a="1"/>
  <c r="C143" i="1" a="1"/>
  <c r="C267" i="1" a="1"/>
  <c r="C303" i="1" a="1"/>
  <c r="C247" i="1" a="1"/>
  <c r="C113" i="1" a="1"/>
  <c r="C47" i="1" a="1"/>
  <c r="C259" i="1" a="1"/>
  <c r="C186" i="1" a="1"/>
  <c r="C308" i="1" a="1"/>
  <c r="C45" i="1" a="1"/>
  <c r="C203" i="1" a="1"/>
  <c r="C62" i="1" a="1"/>
  <c r="C239" i="1" a="1"/>
  <c r="C285" i="1" a="1"/>
  <c r="C314" i="1" a="1"/>
  <c r="C92" i="1" a="1"/>
  <c r="C53" i="1" a="1"/>
  <c r="C50" i="1" a="1"/>
  <c r="C91" i="1" a="1"/>
  <c r="C43" i="1" a="1"/>
  <c r="C188" i="1" a="1"/>
  <c r="C103" i="1" a="1"/>
  <c r="C320" i="1" a="1"/>
  <c r="C111" i="1" a="1"/>
  <c r="C15" i="1" a="1"/>
  <c r="C105" i="1" a="1"/>
  <c r="C86" i="1" a="1"/>
  <c r="C84" i="1" a="1"/>
  <c r="C138" i="1" a="1"/>
  <c r="C70" i="1" a="1"/>
  <c r="C90" i="1" a="1"/>
  <c r="C172" i="1" a="1"/>
  <c r="C79" i="1" a="1"/>
  <c r="C313" i="1" a="1"/>
  <c r="C56" i="1" a="1"/>
  <c r="C133" i="1" a="1"/>
  <c r="C176" i="1" a="1"/>
  <c r="C157" i="1" a="1"/>
  <c r="C107" i="1" a="1"/>
  <c r="C141" i="1" a="1"/>
  <c r="C180" i="1" a="1"/>
  <c r="C99" i="1" a="1"/>
  <c r="C35" i="1" a="1"/>
  <c r="C24" i="1" a="1"/>
  <c r="C238" i="1" a="1"/>
  <c r="C217" i="1" a="1"/>
  <c r="C292" i="1" a="1"/>
  <c r="C315" i="1" a="1"/>
  <c r="C243" i="1" a="1"/>
  <c r="C279" i="1" a="1"/>
  <c r="C39" i="1" a="1"/>
  <c r="C82" i="1" a="1"/>
  <c r="C306" i="1" a="1"/>
  <c r="C25" i="1" a="1"/>
  <c r="C78" i="1" a="1"/>
  <c r="C273" i="1" a="1"/>
  <c r="C94" i="1" a="1"/>
  <c r="C142" i="1" a="1"/>
  <c r="C61" i="1" a="1"/>
  <c r="C51" i="1" a="1"/>
  <c r="C136" i="1" a="1"/>
  <c r="C297" i="1" a="1"/>
  <c r="C305" i="1" a="1"/>
  <c r="C104" i="1" a="1"/>
  <c r="C29" i="1" a="1"/>
  <c r="C230" i="1" a="1"/>
  <c r="C148" i="1" a="1"/>
  <c r="C307" i="1" a="1"/>
  <c r="C206" i="1" a="1"/>
  <c r="C161" i="1" a="1"/>
  <c r="C196" i="1" a="1"/>
  <c r="C178" i="1" a="1"/>
  <c r="C298" i="1" a="1"/>
  <c r="C32" i="1" a="1"/>
  <c r="C210" i="1" a="1"/>
  <c r="C269" i="1" a="1"/>
  <c r="C132" i="1" a="1"/>
  <c r="C246" i="1" a="1"/>
  <c r="C302" i="1" a="1"/>
  <c r="C69" i="1" a="1"/>
  <c r="C118" i="1" a="1"/>
  <c r="C23" i="1" a="1"/>
  <c r="C27" i="1" a="1"/>
  <c r="C213" i="1" a="1"/>
  <c r="C135" i="1" a="1"/>
  <c r="C60" i="1" a="1"/>
  <c r="C218" i="1" a="1"/>
  <c r="C152" i="1" a="1"/>
  <c r="C191" i="1" a="1"/>
  <c r="C55" i="1" a="1"/>
  <c r="C265" i="1" a="1"/>
  <c r="C80" i="1" a="1"/>
  <c r="C201" i="1" a="1"/>
  <c r="C290" i="1" a="1"/>
  <c r="C289" i="1" a="1"/>
  <c r="C128" i="1" a="1"/>
  <c r="C321" i="1" a="1"/>
  <c r="C21" i="1" a="1"/>
  <c r="C67" i="1" a="1"/>
  <c r="C212" i="1" a="1"/>
  <c r="C30" i="1" a="1"/>
  <c r="C248" i="1" a="1"/>
  <c r="C144" i="1" a="1"/>
  <c r="C119" i="1" a="1"/>
  <c r="C245" i="1" a="1"/>
  <c r="C106" i="1" a="1"/>
  <c r="C194" i="1" a="1"/>
  <c r="C199" i="1" a="1"/>
  <c r="C215" i="1" a="1"/>
  <c r="C121" i="1" a="1"/>
  <c r="C97" i="1" a="1"/>
  <c r="C237" i="1" a="1"/>
  <c r="C167" i="1" a="1"/>
  <c r="C58" i="1" a="1"/>
  <c r="C272" i="1" a="1"/>
  <c r="C168" i="1" a="1"/>
  <c r="C170" i="1" a="1"/>
  <c r="C145" i="1" a="1"/>
  <c r="C229" i="1" a="1"/>
  <c r="C64" i="1" a="1"/>
  <c r="C244" i="1" a="1"/>
  <c r="C233" i="1" a="1"/>
  <c r="C300" i="1" a="1"/>
  <c r="C258" i="1" a="1"/>
  <c r="C20" i="1" a="1"/>
  <c r="C263" i="1" a="1"/>
  <c r="C277" i="1" a="1"/>
  <c r="C151" i="1" a="1"/>
  <c r="C184" i="1" a="1"/>
  <c r="C112" i="1" a="1"/>
  <c r="C126" i="1" a="1"/>
  <c r="C254" i="1" a="1"/>
  <c r="C253" i="1" a="1"/>
  <c r="C232" i="1" a="1"/>
  <c r="C33" i="1" a="1"/>
  <c r="C154" i="1" a="1"/>
  <c r="C26" i="1" a="1"/>
  <c r="C68" i="1" a="1"/>
  <c r="C228" i="1" a="1"/>
  <c r="C158" i="1" a="1"/>
  <c r="C281" i="1" a="1"/>
  <c r="C204" i="1" a="1"/>
  <c r="C156" i="1" a="1"/>
  <c r="C235" i="1" a="1"/>
  <c r="C65" i="1" a="1"/>
  <c r="C129" i="1" a="1"/>
  <c r="C216" i="1" a="1"/>
  <c r="C77" i="1" a="1"/>
  <c r="C251" i="1" a="1"/>
  <c r="C284" i="1" a="1"/>
  <c r="C109" i="1" a="1"/>
  <c r="C240" i="1" a="1"/>
  <c r="C34" i="1" a="1"/>
  <c r="C34" i="1" l="1"/>
  <c r="C240" i="1"/>
  <c r="C109" i="1"/>
  <c r="C284" i="1"/>
  <c r="C251" i="1"/>
  <c r="C77" i="1"/>
  <c r="C216" i="1"/>
  <c r="C129" i="1"/>
  <c r="C65" i="1"/>
  <c r="C235" i="1"/>
  <c r="C156" i="1"/>
  <c r="C204" i="1"/>
  <c r="C281" i="1"/>
  <c r="C158" i="1"/>
  <c r="C228" i="1"/>
  <c r="C68" i="1"/>
  <c r="C26" i="1"/>
  <c r="C154" i="1"/>
  <c r="C33" i="1"/>
  <c r="C232" i="1"/>
  <c r="C253" i="1"/>
  <c r="C254" i="1"/>
  <c r="C126" i="1"/>
  <c r="C112" i="1"/>
  <c r="C184" i="1"/>
  <c r="C151" i="1"/>
  <c r="C277" i="1"/>
  <c r="C263" i="1"/>
  <c r="C20" i="1"/>
  <c r="C258" i="1"/>
  <c r="C300" i="1"/>
  <c r="C233" i="1"/>
  <c r="C244" i="1"/>
  <c r="C64" i="1"/>
  <c r="C229" i="1"/>
  <c r="C145" i="1"/>
  <c r="C170" i="1"/>
  <c r="C168" i="1"/>
  <c r="C272" i="1"/>
  <c r="C58" i="1"/>
  <c r="C167" i="1"/>
  <c r="C237" i="1"/>
  <c r="C97" i="1"/>
  <c r="C121" i="1"/>
  <c r="C215" i="1"/>
  <c r="C199" i="1"/>
  <c r="C194" i="1"/>
  <c r="C106" i="1"/>
  <c r="C245" i="1"/>
  <c r="C119" i="1"/>
  <c r="C144" i="1"/>
  <c r="C248" i="1"/>
  <c r="C30" i="1"/>
  <c r="C212" i="1"/>
  <c r="C67" i="1"/>
  <c r="C21" i="1"/>
  <c r="C321" i="1"/>
  <c r="C128" i="1"/>
  <c r="C289" i="1"/>
  <c r="C290" i="1"/>
  <c r="C201" i="1"/>
  <c r="C80" i="1"/>
  <c r="C265" i="1"/>
  <c r="C55" i="1"/>
  <c r="C191" i="1"/>
  <c r="C152" i="1"/>
  <c r="C218" i="1"/>
  <c r="C60" i="1"/>
  <c r="C135" i="1"/>
  <c r="C213" i="1"/>
  <c r="C27" i="1"/>
  <c r="C23" i="1"/>
  <c r="C118" i="1"/>
  <c r="C69" i="1"/>
  <c r="C302" i="1"/>
  <c r="C246" i="1"/>
  <c r="C132" i="1"/>
  <c r="C269" i="1"/>
  <c r="C210" i="1"/>
  <c r="C32" i="1"/>
  <c r="C298" i="1"/>
  <c r="C178" i="1"/>
  <c r="C196" i="1"/>
  <c r="C161" i="1"/>
  <c r="C206" i="1"/>
  <c r="C307" i="1"/>
  <c r="C148" i="1"/>
  <c r="C230" i="1"/>
  <c r="C29" i="1"/>
  <c r="C104" i="1"/>
  <c r="C305" i="1"/>
  <c r="C297" i="1"/>
  <c r="C136" i="1"/>
  <c r="C51" i="1"/>
  <c r="C61" i="1"/>
  <c r="C142" i="1"/>
  <c r="C94" i="1"/>
  <c r="C273" i="1"/>
  <c r="C78" i="1"/>
  <c r="C25" i="1"/>
  <c r="C306" i="1"/>
  <c r="C82" i="1"/>
  <c r="C39" i="1"/>
  <c r="C279" i="1"/>
  <c r="C243" i="1"/>
  <c r="C315" i="1"/>
  <c r="C292" i="1"/>
  <c r="C217" i="1"/>
  <c r="C238" i="1"/>
  <c r="C24" i="1"/>
  <c r="C35" i="1"/>
  <c r="C99" i="1"/>
  <c r="C180" i="1"/>
  <c r="C141" i="1"/>
  <c r="C107" i="1"/>
  <c r="C157" i="1"/>
  <c r="C176" i="1"/>
  <c r="C133" i="1"/>
  <c r="C56" i="1"/>
  <c r="C313" i="1"/>
  <c r="C79" i="1"/>
  <c r="C172" i="1"/>
  <c r="C90" i="1"/>
  <c r="C70" i="1"/>
  <c r="C138" i="1"/>
  <c r="C84" i="1"/>
  <c r="C86" i="1"/>
  <c r="C105" i="1"/>
  <c r="C15" i="1"/>
  <c r="C111" i="1"/>
  <c r="C320" i="1"/>
  <c r="C103" i="1"/>
  <c r="C188" i="1"/>
  <c r="C43" i="1"/>
  <c r="C91" i="1"/>
  <c r="C50" i="1"/>
  <c r="C53" i="1"/>
  <c r="C92" i="1"/>
  <c r="C314" i="1"/>
  <c r="C285" i="1"/>
  <c r="C239" i="1"/>
  <c r="C62" i="1"/>
  <c r="C203" i="1"/>
  <c r="C45" i="1"/>
  <c r="C308" i="1"/>
  <c r="C186" i="1"/>
  <c r="C259" i="1"/>
  <c r="C47" i="1"/>
  <c r="C113" i="1"/>
  <c r="C247" i="1"/>
  <c r="C303" i="1"/>
  <c r="C267" i="1"/>
  <c r="C143" i="1"/>
  <c r="C75" i="1"/>
  <c r="C262" i="1"/>
  <c r="C318" i="1"/>
  <c r="C22" i="1"/>
  <c r="C214" i="1"/>
  <c r="C234" i="1"/>
  <c r="C31" i="1"/>
  <c r="C46" i="1"/>
  <c r="C197" i="1"/>
  <c r="C19" i="1"/>
  <c r="C117" i="1"/>
  <c r="C226" i="1"/>
  <c r="C276" i="1"/>
  <c r="C177" i="1"/>
  <c r="C134" i="1"/>
  <c r="C57" i="1"/>
  <c r="C52" i="1"/>
  <c r="C208" i="1"/>
  <c r="C159" i="1"/>
  <c r="C280" i="1"/>
  <c r="C173" i="1"/>
  <c r="C236" i="1"/>
  <c r="C102" i="1"/>
  <c r="C169" i="1"/>
  <c r="C193" i="1"/>
  <c r="C36" i="1"/>
  <c r="C183" i="1"/>
  <c r="C14" i="1"/>
  <c r="C319" i="1"/>
  <c r="C266" i="1"/>
  <c r="C125" i="1"/>
  <c r="C96" i="1"/>
  <c r="C74" i="1"/>
  <c r="C242" i="1"/>
  <c r="C76" i="1"/>
  <c r="C16" i="1"/>
  <c r="C44" i="1"/>
  <c r="C131" i="1"/>
  <c r="C122" i="1"/>
  <c r="C225" i="1"/>
  <c r="C18" i="1"/>
  <c r="C93" i="1"/>
  <c r="C115" i="1"/>
  <c r="C224" i="1"/>
  <c r="C257" i="1"/>
  <c r="C256" i="1"/>
  <c r="C41" i="1"/>
  <c r="C271" i="1"/>
  <c r="C98" i="1"/>
  <c r="C120" i="1"/>
  <c r="C317" i="1"/>
  <c r="C37" i="1"/>
  <c r="C147" i="1"/>
  <c r="C72" i="1"/>
  <c r="C241" i="1"/>
  <c r="C202" i="1"/>
  <c r="C294" i="1"/>
  <c r="C88" i="1"/>
  <c r="C150" i="1"/>
  <c r="C301" i="1"/>
  <c r="C17" i="1"/>
  <c r="C179" i="1"/>
  <c r="C198" i="1"/>
  <c r="C295" i="1"/>
  <c r="C283" i="1"/>
  <c r="C139" i="1"/>
  <c r="C165" i="1"/>
  <c r="C149" i="1"/>
  <c r="C162" i="1"/>
  <c r="C299" i="1"/>
  <c r="C270" i="1"/>
  <c r="C264" i="1"/>
  <c r="C316" i="1"/>
  <c r="C261" i="1"/>
  <c r="C278" i="1"/>
  <c r="C95" i="1"/>
  <c r="C220" i="1"/>
  <c r="C140" i="1"/>
  <c r="C207" i="1"/>
  <c r="C291" i="1"/>
  <c r="C85" i="1"/>
  <c r="C163" i="1"/>
  <c r="C192" i="1"/>
  <c r="C200" i="1"/>
  <c r="C114" i="1"/>
  <c r="C249" i="1"/>
  <c r="C42" i="1"/>
  <c r="C174" i="1"/>
  <c r="C311" i="1"/>
  <c r="C38" i="1"/>
  <c r="C310" i="1"/>
  <c r="C209" i="1"/>
  <c r="C101" i="1"/>
  <c r="C171" i="1"/>
  <c r="C187" i="1"/>
  <c r="C124" i="1"/>
  <c r="C108" i="1"/>
  <c r="C137" i="1"/>
  <c r="C296" i="1"/>
  <c r="C146" i="1"/>
  <c r="C153" i="1"/>
  <c r="C222" i="1"/>
  <c r="C181" i="1"/>
  <c r="C260" i="1"/>
  <c r="C127" i="1"/>
  <c r="C123" i="1"/>
  <c r="C227" i="1"/>
  <c r="C110" i="1"/>
  <c r="C130" i="1"/>
  <c r="C164" i="1"/>
  <c r="C87" i="1"/>
  <c r="C286" i="1"/>
  <c r="C205" i="1"/>
  <c r="C268" i="1"/>
  <c r="C73" i="1"/>
  <c r="C223" i="1"/>
  <c r="C59" i="1"/>
  <c r="C175" i="1"/>
  <c r="C66" i="1"/>
  <c r="C49" i="1"/>
  <c r="C155" i="1"/>
  <c r="C304" i="1"/>
  <c r="C166" i="1"/>
  <c r="C252" i="1"/>
  <c r="C185" i="1"/>
  <c r="C63" i="1"/>
  <c r="C221" i="1"/>
  <c r="C219" i="1"/>
  <c r="C40" i="1"/>
  <c r="C287" i="1"/>
  <c r="C312" i="1"/>
  <c r="C100" i="1"/>
  <c r="C182" i="1"/>
  <c r="C275" i="1"/>
  <c r="C116" i="1"/>
  <c r="C231" i="1"/>
  <c r="C89" i="1"/>
  <c r="C189" i="1"/>
  <c r="C54" i="1"/>
  <c r="C71" i="1"/>
  <c r="C195" i="1"/>
  <c r="C28" i="1"/>
  <c r="C282" i="1"/>
  <c r="C288" i="1"/>
  <c r="C250" i="1"/>
  <c r="C274" i="1"/>
  <c r="C160" i="1"/>
  <c r="C48" i="1"/>
  <c r="C211" i="1"/>
  <c r="C81" i="1"/>
  <c r="C293" i="1"/>
  <c r="C83" i="1"/>
  <c r="C309" i="1"/>
  <c r="C19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<sst xmlns="http://schemas.openxmlformats.org/spreadsheetml/2006/main" count="10791" uniqueCount="2020">
  <si>
    <t>Data Item Lookup</t>
  </si>
  <si>
    <t>Data Item</t>
  </si>
  <si>
    <t>Accommodation Status</t>
  </si>
  <si>
    <t>X</t>
  </si>
  <si>
    <t>Achieved Outcomes</t>
  </si>
  <si>
    <t>Actual end date</t>
  </si>
  <si>
    <t>Age - Carer (or Q25. How old are you?)</t>
  </si>
  <si>
    <t>Age (ASCS)</t>
  </si>
  <si>
    <t>Age (DoLS)</t>
  </si>
  <si>
    <t>Age Group (ASCS)</t>
  </si>
  <si>
    <t>Age Group (DPA)</t>
  </si>
  <si>
    <t>Age Group (SAC)</t>
  </si>
  <si>
    <t>Age Group 1 (Register of blind/partially sighted)</t>
  </si>
  <si>
    <t>Age Group 1 (SALT)</t>
  </si>
  <si>
    <t>Age Group 2 (Register of blind/partially sighted)</t>
  </si>
  <si>
    <t>Age Group 2 (SALT)</t>
  </si>
  <si>
    <t>Age Group 3 (Carers-SALT)</t>
  </si>
  <si>
    <t>Application Reference</t>
  </si>
  <si>
    <t>Application sign off date</t>
  </si>
  <si>
    <t>Application Status</t>
  </si>
  <si>
    <t>Assessment Criteria Status</t>
  </si>
  <si>
    <t>Average standard hourly rate for provision of home care - provided by all external providers</t>
  </si>
  <si>
    <t>Average standard hourly rate for provision of home care - provided in-house</t>
  </si>
  <si>
    <t>Blind/Severely sight impaired persons and partial sight/sight impaired persons - Numbers on the register and new registrations</t>
  </si>
  <si>
    <t>Carer Support Provided</t>
  </si>
  <si>
    <t>Complete Cost of Care Package Does this budget include any care home fees?</t>
  </si>
  <si>
    <t>Complete Cost of Care Package Does this budget include any contributions made by the service user?</t>
  </si>
  <si>
    <t>Complete Cost of Care Package Does this budget include any equipment costs?</t>
  </si>
  <si>
    <t>Complete Cost of Care Package Does this budget include other streams of funding outside of social care (e.g. from the Independent Living Fund) which are seen as part of the service user’s budget?</t>
  </si>
  <si>
    <t>Complete Cost of Care Package Gross annual budget on services in financial year, to the nearest £</t>
  </si>
  <si>
    <t>Complete Cost of Care Package Has the service user received any centrally funded services not included in the budget?</t>
  </si>
  <si>
    <t>Concluded Enquires</t>
  </si>
  <si>
    <t>CQC Location Code</t>
  </si>
  <si>
    <t>Date application received</t>
  </si>
  <si>
    <t>Date Case Closed</t>
  </si>
  <si>
    <t>Date Case Commenced</t>
  </si>
  <si>
    <t>Date of last assessment</t>
  </si>
  <si>
    <t>Delivery Mechanism - Community</t>
  </si>
  <si>
    <t>Delivery Mechanism - Prison</t>
  </si>
  <si>
    <t>Delivery Mechanism of the cared-for person</t>
  </si>
  <si>
    <t>Desired Outcomes</t>
  </si>
  <si>
    <t>Did the user request a copy of the report?</t>
  </si>
  <si>
    <t>Disability</t>
  </si>
  <si>
    <t>Distribution of weekly value of DPA's as of end of financial year</t>
  </si>
  <si>
    <t>DoLS not granted but BIA advises DoL occurring</t>
  </si>
  <si>
    <t>DPA Activity</t>
  </si>
  <si>
    <t>DPA Financial Information</t>
  </si>
  <si>
    <t>DPA reason for request</t>
  </si>
  <si>
    <t>DPA Sequel to new request</t>
  </si>
  <si>
    <t>Duration (days)</t>
  </si>
  <si>
    <t>Duration of entire DoLS period (consecutive days)</t>
  </si>
  <si>
    <t>Eligibility Criteria</t>
  </si>
  <si>
    <t>Employment Status</t>
  </si>
  <si>
    <t>Ethnic Group</t>
  </si>
  <si>
    <t>Ethnic Group - Carer (or Q28. To which ethnic group do you consider you belong?)</t>
  </si>
  <si>
    <t>Ethnic Origin (DoLS)</t>
  </si>
  <si>
    <t>Ethnicity (SAC)</t>
  </si>
  <si>
    <t>Ethnicity (SALT)</t>
  </si>
  <si>
    <t>Funding Status (cared-for person)</t>
  </si>
  <si>
    <t>Gender - Carer (or Q26. Are you male or female?)</t>
  </si>
  <si>
    <t>Gender (ASCS)</t>
  </si>
  <si>
    <t>Gender (DoLS)</t>
  </si>
  <si>
    <t>Gender (SAC)</t>
  </si>
  <si>
    <t>Gender (SALT)</t>
  </si>
  <si>
    <t>Gross Total Cost</t>
  </si>
  <si>
    <t>Home Care (Average standard hourly rate)</t>
  </si>
  <si>
    <t>Hospital Discharges into reablement/rehabilitation services</t>
  </si>
  <si>
    <t>Income</t>
  </si>
  <si>
    <t>Income from Better Care Fund</t>
  </si>
  <si>
    <t>Income from Specific and Special Grants</t>
  </si>
  <si>
    <t>Is this a replacement for someone who has been excluded for any reason?</t>
  </si>
  <si>
    <t>LA Code (ASCS &amp; SACE)</t>
  </si>
  <si>
    <t>LA Code (DoLS)</t>
  </si>
  <si>
    <t>Language of questionnaire used</t>
  </si>
  <si>
    <t>Length of time recovered DPA has been in place</t>
  </si>
  <si>
    <t>Location of risk</t>
  </si>
  <si>
    <t>Long Term Support - Nursing Care 18 to 64</t>
  </si>
  <si>
    <t>Long Term Support - Nursing Care 65 and over</t>
  </si>
  <si>
    <t>Long Term Support - Residential Care 18 to 64</t>
  </si>
  <si>
    <t>Long Term Support - Residential Care 65 and over</t>
  </si>
  <si>
    <t>Long Term Support for people aged 18 to 64 years (excluding assistive equipment &amp; technology)</t>
  </si>
  <si>
    <t>Long Term Support for people aged 65 and over years (excluding assistive equipment &amp; technology)</t>
  </si>
  <si>
    <t>Long Term Support Setting</t>
  </si>
  <si>
    <t>Mechanism of Delivery</t>
  </si>
  <si>
    <t>Mental Capacity Status</t>
  </si>
  <si>
    <t>Method of Collection (ASCS)</t>
  </si>
  <si>
    <t>Method of Collection (SACE)</t>
  </si>
  <si>
    <t>Non SALT and Support Services</t>
  </si>
  <si>
    <t>Number of previous DoLS authorisations</t>
  </si>
  <si>
    <t>Number of reviews</t>
  </si>
  <si>
    <t>Outcome of most recent review</t>
  </si>
  <si>
    <t>Person Reference</t>
  </si>
  <si>
    <t>Planned end date</t>
  </si>
  <si>
    <t>Planned use of property during DPA</t>
  </si>
  <si>
    <t>Primary Support Reason (ASC-FR)</t>
  </si>
  <si>
    <t>Primary Support Reason (ASCS)</t>
  </si>
  <si>
    <t>Primary Support Reason (SAC)</t>
  </si>
  <si>
    <t>Primary Support Reason (SALT)</t>
  </si>
  <si>
    <t>Primary Support Reason of the cared-for person</t>
  </si>
  <si>
    <t>Prison</t>
  </si>
  <si>
    <t>Q1 - Overall, how satisfied are you with the care and support services you receive? (Easy-read questionnaire)</t>
  </si>
  <si>
    <t>Q1 - Overall, how satisfied or dissatisfied are you with the care and support services you receive? (Standard questionnaire)</t>
  </si>
  <si>
    <t xml:space="preserve">Q1. How old is the person you care for? </t>
  </si>
  <si>
    <t>Q10 - Which of these statements best describes how having help to do things makes you think and feel about yourself?</t>
  </si>
  <si>
    <t xml:space="preserve">Q10. Thinking about your personal safety, which of the statements best describes your present situation? </t>
  </si>
  <si>
    <t>Q11 - Which of these statements best describes how the way you are helped and treated makes you think and feel about yourself?</t>
  </si>
  <si>
    <t>Q11. Thinking about how much social contact you’ve had with people you like, which of the following statements best describes your social situation?</t>
  </si>
  <si>
    <t>Q12 - In the past year, have you generally found it easy or difficult to find information and advice about support, services or benefits?</t>
  </si>
  <si>
    <t>Q12. Thinking about encouragement and support in your caring role, which of the following statements best describes your present situation?</t>
  </si>
  <si>
    <t>Q13 - How is your health in general?</t>
  </si>
  <si>
    <t>Q13. Thinking about the other people you have caring responsibilities for, which of the following best describes your current situation? Please exclude the person you spend most time helping.</t>
  </si>
  <si>
    <t>Q14[a]. In the last 12 months, has your health been affected by your caring role in any of the ways listed below? - Feeling tired</t>
  </si>
  <si>
    <t>Q14[b]. In the last 12 months, has your health been affected by your caring role in any of the ways listed below? - Feeling depressed</t>
  </si>
  <si>
    <t>Q14[c]. In the last 12 months, has your health been affected by your caring role in any of the ways listed below? - Loss of appetite</t>
  </si>
  <si>
    <t>Q14[d]. In the last 12 months, has your health been affected by your caring role in any of the ways listed below? - Disturbed sleep</t>
  </si>
  <si>
    <t>Q14[e]. In the last 12 months, has your health been affected by your caring role in any of the ways listed below? - General feeling of stress</t>
  </si>
  <si>
    <t>Q14[f]. In the last 12 months, has your health been affected by your caring role in any of the ways listed below? - Physical strain (e.g. back)</t>
  </si>
  <si>
    <t>Q14[g]. In the last 12 months, has your health been affected by your caring role in any of the ways listed below? - Short tempered/ irritable</t>
  </si>
  <si>
    <t>Q14[h]. In the last 12 months, has your health been affected by your caring role in any of the ways listed below? - Had to see own GP</t>
  </si>
  <si>
    <t>Q14[i]. In the last 12 months, has your health been affected by your caring role in any of the ways listed below? - Developed my own health conditions</t>
  </si>
  <si>
    <t>Q14[j]. In the last 12 months, has your health been affected by your caring role in any of the ways listed below? - Made an existing condition worse</t>
  </si>
  <si>
    <t>Q14[k]. In the last 12 months, has your health been affected by your caring role in any of the ways listed below? - Other</t>
  </si>
  <si>
    <t>Q14[l]. In the last 12 months, has your health been affected by your caring role in any of the ways listed below? - No, none of these</t>
  </si>
  <si>
    <t>Q14a - By placing a tick in one box in each group below, please indicate which statements best describe your own health state today. a. Pain or discomfort</t>
  </si>
  <si>
    <t>Q14b - By placing a tick in one box in each group below, please indicate which statements best describe your own health state today. b. Anxiety or depression</t>
  </si>
  <si>
    <t>Q15. In the last 12 months, has caring caused you any financial difficulties?</t>
  </si>
  <si>
    <t>Q15[a] - Do you usually manage to get around indoors (except steps) by yourself?</t>
  </si>
  <si>
    <t>Q15[b] - Do you usually manage to get in and out of a bed (or chair) by yourself?</t>
  </si>
  <si>
    <t>Q15[c] - Do you usually manage to feed yourself?</t>
  </si>
  <si>
    <t>Q15[d] - Do you usually deal with finances and paperwork - for example, paying bills, writing letters - by yourself?</t>
  </si>
  <si>
    <t>Q16[a] - Do you usually manage to wash all over by yourself, using either a bath or shower?</t>
  </si>
  <si>
    <t>Q16[b] - Do you usually manage to get dressed and undressed by yourself?</t>
  </si>
  <si>
    <t>Q16[c] - Do you usually manage to use the WC/toilet by yourself?</t>
  </si>
  <si>
    <t>Q16[d] - Do you usually manage to wash your face and hands by yourself?</t>
  </si>
  <si>
    <t>Q17 - How well do you think your home is designed to meet your needs?</t>
  </si>
  <si>
    <t>Q17. In the last 12 months, how helpful has the information and advice you have received been? Please include information and advice from different organisations, such as voluntary organisations and private agencies as well as Social Services.</t>
  </si>
  <si>
    <t>Q18 - Thinking about getting around outside of your home, which of the following statements best describes your present situation?</t>
  </si>
  <si>
    <t>Q18. In the last 12 months, do you feel you have been involved or consulted as much as you wanted to be, in discussions about the support or services provided to the person you care for?</t>
  </si>
  <si>
    <t>Q19[a] - Do you receive any practical help on a regular basis from your husband/wife, partner, friends, neighbours or family members? Yes, from someone living in my household</t>
  </si>
  <si>
    <t>Q19[a]. In addition to your caring role, please tell us which of the following also applies to you? - Retired</t>
  </si>
  <si>
    <t>Q19[b] - Do you receive any practical help on a regular basis from your husband/wife, partner, friends, neighbours or family members? Yes, from someone living in another household</t>
  </si>
  <si>
    <t>Q19[b]. In addition to your caring role, please tell us which of the following also applies to you? - Employed full-time</t>
  </si>
  <si>
    <t>Q19[c] - Do you receive any practical help on a regular basis from your husband/wife, partner, friends, neighbours or family members? No</t>
  </si>
  <si>
    <t>Q19[c]. In addition to your caring role, please tell us which of the following also applies to you? - Employed part-time (working 30 hours or less)</t>
  </si>
  <si>
    <t>Q19[d]. In addition to your caring role, please tell us which of the following also applies to you? - Self-employed full-time</t>
  </si>
  <si>
    <t>Q19[e]. In addition to your caring role, please tell us which of the following also applies to you? - Self-employed part-time</t>
  </si>
  <si>
    <t>Q19[f]. In addition to your caring role, please tell us which of the following also applies to you? - Not in paid work</t>
  </si>
  <si>
    <t>Q19[g]. In addition to your caring role, please tell us which of the following also applies to you? - Doing voluntary work</t>
  </si>
  <si>
    <t>Q19[h]. In addition to your caring role, please tell us which of the following also applies to you? - Other</t>
  </si>
  <si>
    <t>Q2[a]. Does the person you care for have....? - Dementia</t>
  </si>
  <si>
    <t>Q2[b]. Does the person you care for have....? - A physical disability</t>
  </si>
  <si>
    <t>Q2[c]. Does the person you care for have....? - Sight or hearing loss</t>
  </si>
  <si>
    <t>Q2[d]. Does the person you care for have....? - A mental health problem</t>
  </si>
  <si>
    <t>Q2[e]. Does the person you care for have....? - Problems connected to ageing</t>
  </si>
  <si>
    <t>Q2[f]. Does the person you care for have....? - A learning disability or difficulty</t>
  </si>
  <si>
    <t>Q2[g]. Does the person you care for have....? - Long-standing illness</t>
  </si>
  <si>
    <t>Q2[h]. Does the person you care for have....? - Terminal illness</t>
  </si>
  <si>
    <t>Q2[i]. Does the person you care for have....? - Alcohol or drug dependency</t>
  </si>
  <si>
    <t>Q20. Thinking about combining your paid work and caring responsibilities, which of the following statements best describes your current situation?</t>
  </si>
  <si>
    <t>Q20[a] - Do you buy any additional care or support privately or pay more to 'top up' your care and support? Yes, I buy some more care and support with my own money</t>
  </si>
  <si>
    <t>Q20[b] - Do you buy any additional care or support privately or pay more to 'top up' your care and support? Yes, my family pays for some more care and support for me</t>
  </si>
  <si>
    <t>Q20[c] - Do you buy any additional care or support privately or pay more to 'top up' your care and support? No</t>
  </si>
  <si>
    <t>Q21 - Did you have any help from someone else to complete this questionnaire?</t>
  </si>
  <si>
    <t>Q21. About how long have you been looking after or helping the person you care for?</t>
  </si>
  <si>
    <t>Q22. About how long do you spend each week looking after or helping the person you care for?</t>
  </si>
  <si>
    <t>Q22[a] - What type of help did you have? I didn't have any help</t>
  </si>
  <si>
    <t>Q22[b] - What type of help did you have? Someone else read the questions to me</t>
  </si>
  <si>
    <t>Q22[c] - What type of help did you have? Someone else translated the questions for me</t>
  </si>
  <si>
    <t>Q22[d] - What type of help did you have? Someone else wrote down the answers for me</t>
  </si>
  <si>
    <t>Q22[e] - What type of help did you have? I talked through the questions with someone else</t>
  </si>
  <si>
    <t>Q22[f] - What type of help did you have? Someone answered for me, without asking me the questions</t>
  </si>
  <si>
    <t>Q23[a]. Over the last 12 months, what kinds of things did you usually do for the person you care for? - Personal care?</t>
  </si>
  <si>
    <t>Q23[b]. Over the last 12 months, what kinds of things did you usually do for the person you care for? - Physical help?</t>
  </si>
  <si>
    <t>Q23[c]. Over the last 12 months, what kinds of things did you usually do for the person you care for? - Helping with dealing with care services and benefits?</t>
  </si>
  <si>
    <t>Q23[d]. Over the last 12 months, what kinds of things did you usually do for the person you care for? - Helping with paperwork or financial matters?</t>
  </si>
  <si>
    <t>Q23[e]. Over the last 12 months, what kinds of things did you usually do for the person you care for? - Other practical help?</t>
  </si>
  <si>
    <t>Q23[f]. Over the last 12 months, what kinds of things did you usually do for the person you care for? - Keeping him/her company?</t>
  </si>
  <si>
    <t>Q23[g]. Over the last 12 months, what kinds of things did you usually do for the person you care for? - Taking him/her out?</t>
  </si>
  <si>
    <t>Q23[h]. Over the last 12 months, what kinds of things did you usually do for the person you care for? - Giving medicines?</t>
  </si>
  <si>
    <t>Q23[i]. Over the last 12 months, what kinds of things did you usually do for the person you care for? - Keeping an eye on him/her to see he/she is all right?</t>
  </si>
  <si>
    <t>Q23[j]. Over the last 12 months, what kinds of things did you usually do for the person you care for? - Giving emotional support?</t>
  </si>
  <si>
    <t>Q23[k]. Over the last 12 months, what kinds of things did you usually do for the person you care for? - Other help?</t>
  </si>
  <si>
    <t>Q24[a]. Do you have any of the following? - A physical impairment or disability</t>
  </si>
  <si>
    <t>Q24[b]. Do you have any of the following? - Sight or hearing loss</t>
  </si>
  <si>
    <t>Q24[c]. Do you have any of the following? - A mental health problem or illness</t>
  </si>
  <si>
    <t>Q24[d]. Do you have any of the following? - A learning disability or difficulty</t>
  </si>
  <si>
    <t>Q24[e]. Do you have any of the following? - A long-standing illness</t>
  </si>
  <si>
    <t>Q24[f]. Do you have any of the following? - Other</t>
  </si>
  <si>
    <t>Q24[g]. Do you have any of the following? - None of the above</t>
  </si>
  <si>
    <t>Q25. How many children aged 18 or under do you have parental responsibility for?</t>
  </si>
  <si>
    <t>Q29. Did someone help you to complete this questionnaire?</t>
  </si>
  <si>
    <t>Q2a - Thinking about the good and bad things that make up your quality of life, how would you rate the quality of your life as a whole? (Easy-read questionnaire)</t>
  </si>
  <si>
    <t>Q2a - Thinking about the good and bad things that make up your quality of life, how would you rate the quality of your life as a whole? (Standard questionnaire)</t>
  </si>
  <si>
    <t>Q2b - Do care and support services help you to have a better quality of life?</t>
  </si>
  <si>
    <t>Q2c - Which of the following statements best describes how much choice you have over care and support services you receive?</t>
  </si>
  <si>
    <t>Q3. Where does the person you care for usually live?</t>
  </si>
  <si>
    <t>Q31. Would you be happy to be invited to take part in more research? (Voluntary question)</t>
  </si>
  <si>
    <t>Q3a - Which of the following statements best describes how much control you have over your daily life?</t>
  </si>
  <si>
    <t>Q3b - Do care and support services help you in having control over your daily life?</t>
  </si>
  <si>
    <t>Q4. Overall, how satisfied or dissatisfied are you with the support or services you and the person you care for have received from Social Services in the last 12 months?</t>
  </si>
  <si>
    <t>Q4a - Thinking about keeping clean and presentable in appearance, which of the following statements best describes your situation?</t>
  </si>
  <si>
    <t>Q4b - Do care and support services help you in keeping clean and presentable in appearance?</t>
  </si>
  <si>
    <t>Q5a - Thinking about the food and drink you get, which of the following statements best describes your situation?</t>
  </si>
  <si>
    <t>Q5a. Has the person you care for used any of the support or services listed below in the last 12 months? - Support or services allowing you to take a break from caring at short notice or in an emergency</t>
  </si>
  <si>
    <t>Q5b - Do care and support services help you to get food and drink?</t>
  </si>
  <si>
    <t>Q5b. Has the person you care for used any of the support or services listed below in the last 12 months? - Support or services allowing you to take a break from caring for more than 24 hours</t>
  </si>
  <si>
    <t>Q5c. Has the person you care for used any of the support or services listed below in the last 12 months? - Support or services to allow you to have a rest from caring for between 1 and 24 hours (e.g. a sitting service)</t>
  </si>
  <si>
    <t>Q5d. Has the person you care for used any of the support or services listed below in the last 12 months? - Personal assistant</t>
  </si>
  <si>
    <t>Q5e. Has the person you care for used any of the support or services listed below in the last 12 months? - Home care/home help</t>
  </si>
  <si>
    <t>Q5f. Has the person you care for used any of the support or services listed below in the last 12 months? - Day centre or day activities</t>
  </si>
  <si>
    <t>Q5g. Has the person you care for used any of the support or services listed below in the last 12 months? - Lunch club</t>
  </si>
  <si>
    <t>Q5h. Has the person you care for used any of the support or services listed below in the last 12 months? - Meals Services</t>
  </si>
  <si>
    <t>Q5i. Has the person you care for used any of the support or services listed below in the last 12 months? - Equipment or adaptation to their home (such as a wheelchair or handrails)</t>
  </si>
  <si>
    <t>Q5j. Has the person you care for used any of the support or services listed below in the last 12 months? - Lifeline Alarm</t>
  </si>
  <si>
    <t>Q5k. Has the person you care for used any of the support or services listed below in the last 12 months? - They are permanently resident in a care home</t>
  </si>
  <si>
    <t>Q6a - Which of the following statements best describes how clean and comfortable your home is?</t>
  </si>
  <si>
    <t>Q6a. Have you used any of the support or services listed below, to help you as a carer over the last 12 months? - Information and advice</t>
  </si>
  <si>
    <t>Q6b - Do care and support services help you in keeping your home clean and comfortable?</t>
  </si>
  <si>
    <t>Q6b. Have you used any of the support or services listed below, to help you as a carer over the last 12 months? - Support from carers groups or someone to talk to in confidence</t>
  </si>
  <si>
    <t>Q6c. Have you used any of the support or services listed below, to help you as a carer over the last 12 months? - Training for carers</t>
  </si>
  <si>
    <t>Q6d. Have you used any of the support or services listed below, to help you as a carer over the last 12 months? - Support to keep you in employment</t>
  </si>
  <si>
    <t>Q7. Which of the following statements best describes how you spend your time?</t>
  </si>
  <si>
    <t>Q7a - Which of the following statements best describes how safe you feel?</t>
  </si>
  <si>
    <t>Q7b - Do care and support services help you in feeling safe?</t>
  </si>
  <si>
    <t>Q8. Which of the following statements best describes how much control you have over your daily life?</t>
  </si>
  <si>
    <t>Q8a - Thinking about how much contact you've had with people you like, which of the following statements best describes your social situation?</t>
  </si>
  <si>
    <t>Q8b - Do care and support services help you in having social contact with people?</t>
  </si>
  <si>
    <t>Q9. Thinking about how much time you have to look after yourself – in terms of getting enough sleep or eating well – which statement best describes your present situation?</t>
  </si>
  <si>
    <t>Q9a - Which of the following statements best describes how you spend your time?</t>
  </si>
  <si>
    <t>Q9b - Do care and support services help you in the way you spend your time?</t>
  </si>
  <si>
    <t>Reason for end of DPA</t>
  </si>
  <si>
    <t xml:space="preserve">Reason Not Granted </t>
  </si>
  <si>
    <t>Reference Number</t>
  </si>
  <si>
    <t>Relationship of Guardian to the Client</t>
  </si>
  <si>
    <t>Religion - Carer</t>
  </si>
  <si>
    <t>Religion (ASCS)</t>
  </si>
  <si>
    <t>Reported Health Condition</t>
  </si>
  <si>
    <t>Reported Health Condition: Acquired Brain Injury</t>
  </si>
  <si>
    <t>Reported Health Condition: Acquired Physical Injury</t>
  </si>
  <si>
    <t>Reported Health Condition: Asperger Syndrome / High Functioning Autism</t>
  </si>
  <si>
    <t>Reported Health Condition: Autism (excluding Asperger Syndrome /  High Functioning Autism)</t>
  </si>
  <si>
    <t>Reported Health Condition: Cancer</t>
  </si>
  <si>
    <t>Reported Health Condition: Chronic Obstructive Pulmonary Disease</t>
  </si>
  <si>
    <t>Reported Health Condition: Dementia</t>
  </si>
  <si>
    <t>Reported Health Condition: Hearing impaired</t>
  </si>
  <si>
    <t>Reported Health Condition: HIV / AIDS</t>
  </si>
  <si>
    <t>Reported Health Condition: Learning Disability</t>
  </si>
  <si>
    <t>Reported Health Condition: Motor Neurone Disease</t>
  </si>
  <si>
    <t>Reported Health Condition: No Relevant Long Term Reported Health Conditions</t>
  </si>
  <si>
    <t>Reported Health Condition: Other Learning, Developmental or Intellectual Disability</t>
  </si>
  <si>
    <t>Reported Health Condition: Other Long Term Health condition - Neurological</t>
  </si>
  <si>
    <t>Reported Health Condition: Other Long Term Health condition - Physical</t>
  </si>
  <si>
    <t>Reported Health Condition: Other Mental Health Condition</t>
  </si>
  <si>
    <t>Reported Health Condition: Other Sensory Impairment</t>
  </si>
  <si>
    <t>Reported Health Condition: Parkinson's</t>
  </si>
  <si>
    <t>Reported Health Condition: Stroke</t>
  </si>
  <si>
    <t>Reported Health Condition: Visually impaired</t>
  </si>
  <si>
    <t>Responded to original postal questionnaire or a reminder?</t>
  </si>
  <si>
    <t>Response or Non-Response</t>
  </si>
  <si>
    <t>Risk Assessment Outcomes</t>
  </si>
  <si>
    <t>Risk Outcomes</t>
  </si>
  <si>
    <t>RO3 Overall summary</t>
  </si>
  <si>
    <t>RO3 Summary</t>
  </si>
  <si>
    <t>Route of Access 1</t>
  </si>
  <si>
    <t>Route of Access 2</t>
  </si>
  <si>
    <t>Safeguarding Activity</t>
  </si>
  <si>
    <t>Safeguarding Adult Reviews 1</t>
  </si>
  <si>
    <t>Safeguarding Adult Reviews 2</t>
  </si>
  <si>
    <t>Section of the Act (7/37)</t>
  </si>
  <si>
    <t>Security provided for DPA</t>
  </si>
  <si>
    <t>Sequel to planned/unplanned review- Community Setting</t>
  </si>
  <si>
    <t xml:space="preserve">Sequel to planned/unplanned review- Nursing &amp; Residential Setting </t>
  </si>
  <si>
    <t>Sequel to request for support</t>
  </si>
  <si>
    <t>Sequel to Short Term Support to Maximise Independence (existing client) 2</t>
  </si>
  <si>
    <t>Sequel to Short Term Support to Maximise Independence (new clients)</t>
  </si>
  <si>
    <t>Sequel to Short Term Support to Maximise Independence(existing client) 1</t>
  </si>
  <si>
    <t>Service User is a Full Cost Client</t>
  </si>
  <si>
    <t>Sex (Guardianship)</t>
  </si>
  <si>
    <t>Sexual Orientation - Carer</t>
  </si>
  <si>
    <t>Sexual Orientation (ASCS)</t>
  </si>
  <si>
    <t>Sexual Orientation (DoLS)</t>
  </si>
  <si>
    <t>Short Term Support (excluding assistive equipment and technology)</t>
  </si>
  <si>
    <t>Short Term Support to Maximise Independence 18 to 64 and 65 and over</t>
  </si>
  <si>
    <t>Significant Event</t>
  </si>
  <si>
    <t>Source of Risk</t>
  </si>
  <si>
    <t>Start Date of Authorisation</t>
  </si>
  <si>
    <t>State and individual contributions to DPA</t>
  </si>
  <si>
    <t>Stratum</t>
  </si>
  <si>
    <t>Support from Carer 1</t>
  </si>
  <si>
    <t>Support from Carer 2</t>
  </si>
  <si>
    <t>Support involving the cared-for person</t>
  </si>
  <si>
    <t>Support provided to carer</t>
  </si>
  <si>
    <t>Support setting &amp; provision type</t>
  </si>
  <si>
    <t>The number of full cost clients</t>
  </si>
  <si>
    <t>Third Party Request Date</t>
  </si>
  <si>
    <t>Type of Risk</t>
  </si>
  <si>
    <t>Urgent included</t>
  </si>
  <si>
    <t>Was a translated version of the questionnaire used?</t>
  </si>
  <si>
    <t>Was an advocate used? (ASCS)</t>
  </si>
  <si>
    <t>Was an advocate used? (SACE)</t>
  </si>
  <si>
    <t>Was an interpreter used? (ASCS)</t>
  </si>
  <si>
    <t>Was an interpreter used? (SACE)</t>
  </si>
  <si>
    <t>Which questionnaire was used?</t>
  </si>
  <si>
    <t>Adult Social Care Survey (ASCS)</t>
  </si>
  <si>
    <t>Data item</t>
  </si>
  <si>
    <t>Data item short name</t>
  </si>
  <si>
    <t>n/a</t>
  </si>
  <si>
    <t>Description</t>
  </si>
  <si>
    <t>Categorised age of survey participant</t>
  </si>
  <si>
    <t>Collections included in</t>
  </si>
  <si>
    <t>ASCS</t>
  </si>
  <si>
    <t>Collections table / location</t>
  </si>
  <si>
    <t>ASCS: 'Eligible Population' worksheet Tables 1 &amp; 2</t>
  </si>
  <si>
    <t>Data Format</t>
  </si>
  <si>
    <t>Text</t>
  </si>
  <si>
    <t>Validation rules</t>
  </si>
  <si>
    <t>Mandatory</t>
  </si>
  <si>
    <t>Classifications</t>
  </si>
  <si>
    <t>Primary Classifications</t>
  </si>
  <si>
    <t>Sub-Classifications</t>
  </si>
  <si>
    <t>18-64</t>
  </si>
  <si>
    <t>65 and over</t>
  </si>
  <si>
    <t>Values</t>
  </si>
  <si>
    <t>Derived data items</t>
  </si>
  <si>
    <t>Availability</t>
  </si>
  <si>
    <t>2014-15 onwards</t>
  </si>
  <si>
    <t>History of changes</t>
  </si>
  <si>
    <t>tbc</t>
  </si>
  <si>
    <t>Gender of survey participant</t>
  </si>
  <si>
    <t>ASCS 'Eligible Population' worksheet Tables 1 &amp; 2; ASCS 'Service User Data' worksheet, column G</t>
  </si>
  <si>
    <t>Must be one of the listed values</t>
  </si>
  <si>
    <t>Male</t>
  </si>
  <si>
    <t>Female</t>
  </si>
  <si>
    <t>Other</t>
  </si>
  <si>
    <t>Values only used in 'Service User Data' worksheet.
1 - Male
2 - Female
3 - Other
99 - Value suppressed</t>
  </si>
  <si>
    <t>2019-20 onwards.</t>
  </si>
  <si>
    <t>Gender 'other' added to 'Eligible Population' worksheet for 2019-20 collection. Data available from 2010-11 with two classifications of 'Male' and 'Female' only.</t>
  </si>
  <si>
    <t xml:space="preserve">The Primary Support Reason describes why the survey participant requires social care support; the primary disability / impairment impacting on the participant’s quality of life and creating a need for support and assistive care. </t>
  </si>
  <si>
    <t>ASCS 'Eligible Population' worksheet Tables 1 &amp; 2; ASCS 'Service User Data' worksheet, column L</t>
  </si>
  <si>
    <t>Physical Support</t>
  </si>
  <si>
    <t>Access and mobility only</t>
  </si>
  <si>
    <t>Personal care support</t>
  </si>
  <si>
    <t>Sensory Support</t>
  </si>
  <si>
    <t>Support for visual impairment</t>
  </si>
  <si>
    <t>Support for hearing impairment</t>
  </si>
  <si>
    <t>Support for dual impairment</t>
  </si>
  <si>
    <t>Support with Memory and Cognition</t>
  </si>
  <si>
    <t>Learning Disability Support</t>
  </si>
  <si>
    <t>Mental Health Support</t>
  </si>
  <si>
    <t>Social Support</t>
  </si>
  <si>
    <t>Support to carer</t>
  </si>
  <si>
    <t>Substance misuse support</t>
  </si>
  <si>
    <t>Asylum seeker support</t>
  </si>
  <si>
    <t>Support for social isolation / other</t>
  </si>
  <si>
    <t>Values only used in 'Service User Data' worksheet.
1 - Physical Support: Access and mobility only
2 - Physical Support: Personal care support
3 - Sensory Support: Support for visual impairment
4 - Sensory Support: Support for hearing impairment
5 - Sensory Support: Support for dual impairment
6 - Support with Memory and Cognition	
7 - Learning Disability Support	
8 - Mental Health Support	
9 - Social Support: Support to carer
10 - Social Support: Substance misuse support
11 - Social Support: Asylum seeker support
12 - Social Support: Support for social isolation / other
-9 - Missing</t>
  </si>
  <si>
    <t xml:space="preserve">Primary setting of services received by the survey participant. </t>
  </si>
  <si>
    <t>ASCS 'Eligible Population' worksheet Tables 1 &amp; 2; ASCS 'Service User Data' worksheet, column M</t>
  </si>
  <si>
    <t>Values only used in 'Service User Data' worksheet
1 - Community
2 - Residential Care
3 - Nursing Care
-9 - Missing</t>
  </si>
  <si>
    <t>2015-16 onwards</t>
  </si>
  <si>
    <r>
      <t xml:space="preserve">Each survey participant is categorised into one of four strata according to their age, gender, primary support reason, and support setting. Dividing the survey's </t>
    </r>
    <r>
      <rPr>
        <u/>
        <sz val="12"/>
        <rFont val="Arial"/>
        <family val="2"/>
      </rPr>
      <t>eligible population</t>
    </r>
    <r>
      <rPr>
        <sz val="12"/>
        <rFont val="Arial"/>
        <family val="2"/>
      </rPr>
      <t xml:space="preserve"> into these strata allows for stratified random sampling and response weighting. </t>
    </r>
  </si>
  <si>
    <t>ASCS 'Eligible Population' worksheet Table 3</t>
  </si>
  <si>
    <t>Learning disability support (all ages)</t>
  </si>
  <si>
    <t>18-64, excluding learning disability support</t>
  </si>
  <si>
    <t>65 and over in residential care, excluding learning disability support</t>
  </si>
  <si>
    <t>65 and over in the community, excluding learning disability support</t>
  </si>
  <si>
    <t>2011-12</t>
  </si>
  <si>
    <t>Three digit number unique to each council with adult social services responsibilities (cassr).</t>
  </si>
  <si>
    <t>ASCS, SACE</t>
  </si>
  <si>
    <t>ASCS 'Service User Data' worksheet, column A, SACE 'Carers_Data' worksheet, column B</t>
  </si>
  <si>
    <t>Number</t>
  </si>
  <si>
    <t>Method by which the survey participant's responses were collected</t>
  </si>
  <si>
    <t>ASCS 'Service User Data' worksheet, column E</t>
  </si>
  <si>
    <t>By post</t>
  </si>
  <si>
    <t>Face to face</t>
  </si>
  <si>
    <t>By telephone</t>
  </si>
  <si>
    <t>Online</t>
  </si>
  <si>
    <t>1 - By post
2 - Face to face
3 - By telephone
4 - Online</t>
  </si>
  <si>
    <t>2014-15 onwards, online introduced for 2018-19 only</t>
  </si>
  <si>
    <t>Records whether or not a survey participant completed a questionnaire</t>
  </si>
  <si>
    <t>ASCS 'Service User Data' worksheet, column F, SACE 'Carers_Data' worksheet, column E</t>
  </si>
  <si>
    <t>Response</t>
  </si>
  <si>
    <t>Non-response (returned blank)</t>
  </si>
  <si>
    <t>Non-response (not returned)</t>
  </si>
  <si>
    <t>1 - Response
2 - Non-response (returned blank)
3 - Non-response (not returned)</t>
  </si>
  <si>
    <t>The age of the survey participant. Age is calculated as at the day of extraction of the eligible population</t>
  </si>
  <si>
    <t>ASCS 'Service User Data' worksheet, column H</t>
  </si>
  <si>
    <t>Must be a whole number</t>
  </si>
  <si>
    <t>Age group</t>
  </si>
  <si>
    <t xml:space="preserve">Defined as the ethnic group that the individual considers themselves to be. </t>
  </si>
  <si>
    <t>ASCS 'Service User Data' worksheet, column I</t>
  </si>
  <si>
    <t>White</t>
  </si>
  <si>
    <t>English / Welsh / Scottish / Northern Irish / British</t>
  </si>
  <si>
    <t>Irish</t>
  </si>
  <si>
    <t>Gypsy or Irish Traveller</t>
  </si>
  <si>
    <t>Any other White background</t>
  </si>
  <si>
    <t>Mixed / multiple</t>
  </si>
  <si>
    <t>White and Black Caribbean</t>
  </si>
  <si>
    <t>White and Black African</t>
  </si>
  <si>
    <t>White and Asian</t>
  </si>
  <si>
    <t>Any other Mixed / Multiple background</t>
  </si>
  <si>
    <t>Asian / Asian British</t>
  </si>
  <si>
    <t>Indian</t>
  </si>
  <si>
    <t>Pakistani</t>
  </si>
  <si>
    <t>Bangladeshi</t>
  </si>
  <si>
    <t>Chinese</t>
  </si>
  <si>
    <t>Any other Asian background</t>
  </si>
  <si>
    <t>Black / African / Caribbean / Black British</t>
  </si>
  <si>
    <t>African</t>
  </si>
  <si>
    <t>Caribbean</t>
  </si>
  <si>
    <t>Any other Black / African / Caribbean background</t>
  </si>
  <si>
    <t>Other Ethnic Group</t>
  </si>
  <si>
    <t>Arab</t>
  </si>
  <si>
    <t>Any other background</t>
  </si>
  <si>
    <t>No data</t>
  </si>
  <si>
    <t>Refused/Prefer not to say</t>
  </si>
  <si>
    <t>Undeclared / not known</t>
  </si>
  <si>
    <t>Missing</t>
  </si>
  <si>
    <t>1 - English / Welsh / Scottish / Northern Irish / British
2 - Irish
3 - Gypsy or Irish Traveller
4 - Any other White background
5 - White and Black Caribbean
6 - White and Black African
7 - White and Asian
8 - Any other Mixed / Multiple background
9 - Indian
10 - Pakistani
11 - Bangladeshi
12 - Chinese
13 - Any other Asian background
14 - African
15 - Caribbean
16 - Any other Black / African / Caribbean background
17 - Arab
18 - Any other background
98 - Refused/Prefer not to say
99 - Undeclared / not known
-9 - Missing</t>
  </si>
  <si>
    <t xml:space="preserve">Defined as the sexual orientation that the individual considers themselves to be. </t>
  </si>
  <si>
    <t>ASCS 'Service User Data' worksheet, column J</t>
  </si>
  <si>
    <t>Heterosexual / Straight</t>
  </si>
  <si>
    <t>Gay / Lesbian</t>
  </si>
  <si>
    <t>Bisexual</t>
  </si>
  <si>
    <t>Don't know / Refused</t>
  </si>
  <si>
    <t>1 - Heterosexual / Straight
2 - Gay / Lesbian
3 - Bisexual
4 - Other
5 - Don't know / Refused
-9 - Missing</t>
  </si>
  <si>
    <t xml:space="preserve">Defined as the religion that the individual considers themselves to be. </t>
  </si>
  <si>
    <t>ASCS 'Service User Data' worksheet, column K</t>
  </si>
  <si>
    <t>None</t>
  </si>
  <si>
    <t>Christian</t>
  </si>
  <si>
    <t>Buddhist</t>
  </si>
  <si>
    <t>Hindu</t>
  </si>
  <si>
    <t>Jewish</t>
  </si>
  <si>
    <t>Muslim</t>
  </si>
  <si>
    <t>Sikh</t>
  </si>
  <si>
    <t>Refused to say</t>
  </si>
  <si>
    <t>1 - None	
2 - Christian	
3 - Buddhist	
4 - Hindu	
5 - Jewish	
6 - Muslim	
7 - Sikh	
8 - Other	
99 - Refused to say
-9 - Missing</t>
  </si>
  <si>
    <t>The method utilised to purchase the care package for clients.</t>
  </si>
  <si>
    <t>ASCS 'Service User Data' worksheet, column N</t>
  </si>
  <si>
    <t>Direct Payment Only</t>
  </si>
  <si>
    <t>Part Direct Payment</t>
  </si>
  <si>
    <t>LA Managed Personal Budget</t>
  </si>
  <si>
    <t>LA commissioned Services Only</t>
  </si>
  <si>
    <t>Not applicable (residential or nursing care)</t>
  </si>
  <si>
    <t>1 - Direct Payment Only
2 - Part Direct Payment
3 - LA Managed Personal Budget
4 - LA commissioned Services Only
5 - Not applicable (residential or nursing care)
-9 - Missing</t>
  </si>
  <si>
    <t>2015-16 onwards, 'not applicable added in 2018-19 onwards</t>
  </si>
  <si>
    <t>Information about the make up of the survey participant's care package</t>
  </si>
  <si>
    <t>ASCS 'Service User Data' worksheet, column O</t>
  </si>
  <si>
    <t>Optional</t>
  </si>
  <si>
    <t>Yes</t>
  </si>
  <si>
    <t>No</t>
  </si>
  <si>
    <t>1 - Yes
2 - No
-9 - Missing</t>
  </si>
  <si>
    <t>Information about the make up of the survey participant's care package. Gross annual budget on services in financial year, to the nearest £</t>
  </si>
  <si>
    <t>ASCS 'Service User Data' worksheet, column P</t>
  </si>
  <si>
    <t>Currency</t>
  </si>
  <si>
    <t>ASCS 'Service User Data' worksheet, column Q</t>
  </si>
  <si>
    <t>ASCS 'Service User Data' worksheet, column R</t>
  </si>
  <si>
    <t>ASCS 'Service User Data' worksheet, column S</t>
  </si>
  <si>
    <t>ASCS 'Service User Data' worksheet, column T</t>
  </si>
  <si>
    <t>ASCS 'Service User Data' worksheet, column U</t>
  </si>
  <si>
    <t>Complete Cost of Care Package Please provide information on the types of centrally funded services the user has received and any other information regarding the cost of the package</t>
  </si>
  <si>
    <t xml:space="preserve">ASCS 'Service User Data' worksheet, column </t>
  </si>
  <si>
    <t>Reported health condition of the survey participant in ASCS or cared for person in SACE</t>
  </si>
  <si>
    <t>ASCS 'Service User Data' worksheet, column W
SACE 'Carers_Data' worksheet, column Q</t>
  </si>
  <si>
    <t>1 - Yes
2 - No
-9 - Unknown</t>
  </si>
  <si>
    <t>2016-17 onwards</t>
  </si>
  <si>
    <t>ASCS 'Service User Data' worksheet, column X
SACE 'Carers_Data' worksheet, column R</t>
  </si>
  <si>
    <t>ASCS 'Service User Data' worksheet, column Y
SACE 'Carers_Data' worksheet, column S</t>
  </si>
  <si>
    <t>ASCS 'Service User Data' worksheet, column Z
SACE 'Carers_Data' worksheet, column T</t>
  </si>
  <si>
    <t>ASCS 'Service User Data' worksheet, column AA
SACE 'Carers_Data' worksheet, column U</t>
  </si>
  <si>
    <t>ASCS 'Service User Data' worksheet, column AB
SACE 'Carers_Data' worksheet, column V</t>
  </si>
  <si>
    <t>ASCS 'Service User Data' worksheet, column AC
SACE 'Carers_Data' worksheet, column W</t>
  </si>
  <si>
    <t>ASCS 'Service User Data' worksheet, column AD
SACE 'Carers_Data' worksheet, column X</t>
  </si>
  <si>
    <t>ASCS 'Service User Data' worksheet, column AE
SACE 'Carers_Data' worksheet, column Y</t>
  </si>
  <si>
    <t>ASCS 'Service User Data' worksheet, column AF
SACE 'Carers_Data' worksheet, column Z</t>
  </si>
  <si>
    <t>ASCS 'Service User Data' worksheet, column AG
SACE 'Carers_Data' worksheet, column AA</t>
  </si>
  <si>
    <t>ASCS 'Service User Data' worksheet, column AH
SACE 'Carers_Data' worksheet, column AB</t>
  </si>
  <si>
    <t>ASCS SACE</t>
  </si>
  <si>
    <t>ASCS 'Service User Data' worksheet, column AI
SACE 'Carers_Data' worksheet, column AC</t>
  </si>
  <si>
    <t>ASCS 'Service User Data' worksheet, column AJ
SACE 'Carers_Data' worksheet, column AD</t>
  </si>
  <si>
    <t>ASCS 'Service User Data' worksheet, column AK
SACE 'Carers_Data' worksheet, column AE</t>
  </si>
  <si>
    <t>ASCS 'Service User Data' worksheet, column AL
SACE 'Carers_Data' worksheet, column AF</t>
  </si>
  <si>
    <t>ASCS 'Service User Data' worksheet, column AM
SACE 'Carers_Data' worksheet, column AG</t>
  </si>
  <si>
    <t>ASCS 'Service User Data' worksheet, column AN
SACE 'Carers_Data' worksheet, column AH</t>
  </si>
  <si>
    <t>ASCS 'Service User Data' worksheet, column AO
SACE 'Carers_Data' worksheet, column AI</t>
  </si>
  <si>
    <t>ASCS 'Service User Data' worksheet, column AP
SACE 'Carers_Data' worksheet, column AJ</t>
  </si>
  <si>
    <t>Details whether an advocate aided the survey participant in completing the questionnaire.</t>
  </si>
  <si>
    <t>ASCS 'Service User Data' worksheet, column AQ</t>
  </si>
  <si>
    <t>1 - Yes
2 - No</t>
  </si>
  <si>
    <t>Details whether an interpreter aided the survey participant in completing the questionnaire.</t>
  </si>
  <si>
    <t>ASCS 'Service User Data' worksheet, column AR</t>
  </si>
  <si>
    <t>Details the language of the questionnaire completed by the survey participant</t>
  </si>
  <si>
    <t>ASCS 'Service User Data' worksheet, column AS</t>
  </si>
  <si>
    <t>English</t>
  </si>
  <si>
    <t>Arabic</t>
  </si>
  <si>
    <t>Bengali</t>
  </si>
  <si>
    <t>French</t>
  </si>
  <si>
    <t>Greek</t>
  </si>
  <si>
    <t>Gujarati</t>
  </si>
  <si>
    <t>Hindi</t>
  </si>
  <si>
    <t>Italian</t>
  </si>
  <si>
    <t>Mandarin</t>
  </si>
  <si>
    <t>Polish</t>
  </si>
  <si>
    <t>Portuguese</t>
  </si>
  <si>
    <t>Punjabi</t>
  </si>
  <si>
    <t>Somali</t>
  </si>
  <si>
    <t>Spanish</t>
  </si>
  <si>
    <t>Tamil</t>
  </si>
  <si>
    <t>Turkish</t>
  </si>
  <si>
    <t>Urdu</t>
  </si>
  <si>
    <t>Vietnamese</t>
  </si>
  <si>
    <t>1 - English
2 - Arabic
3 - Bengali
4 - French
5 - Greek
6 - Gujarati
7 - Hindi
8 - Italian
9 - Mandarin
10 - Polish
11 - Portuguese
12 - Punjabi
13 - Somali
14 - Spanish
15 - Tamil
16 - Turkish
17 - Urdu
18 - Vietnamese
-9 - Unknown</t>
  </si>
  <si>
    <t>Current response options added in 2016-17. Before this the question was a translated version used, yes or no.</t>
  </si>
  <si>
    <t>Details the type of questionnaire the survey respondent was sent</t>
  </si>
  <si>
    <t>ASCS 'Service User Data' worksheet, column AT</t>
  </si>
  <si>
    <t>Questionnaire for service users in the community</t>
  </si>
  <si>
    <t>Questionnaire for service users in residential or nursing care</t>
  </si>
  <si>
    <t>Easy-read questionnaire for service users</t>
  </si>
  <si>
    <t>1 - Questionnaire for service users in the community
2 - Questionnaire for service users in residential or nursing care
3 - Easy-read questionnaire for service users</t>
  </si>
  <si>
    <t>2018-19 onwards</t>
  </si>
  <si>
    <t>Details whether the survey participant is a replacement for someone who has been excluded form the sample for any of the reasons detailed in the guidance document.</t>
  </si>
  <si>
    <t>ASCS 'Service User Data' worksheet, column AU</t>
  </si>
  <si>
    <t>Details whether the survey participant responded to the original questionnaire, or the reminder questionnaire.</t>
  </si>
  <si>
    <t>ASCS 'Service User Data' worksheet, column AV
SACE 'Carers_Data' worksheet, column AN</t>
  </si>
  <si>
    <t>Original</t>
  </si>
  <si>
    <t>Reminder</t>
  </si>
  <si>
    <t>1 - Original
2 - Reminder
-9 - Non-response</t>
  </si>
  <si>
    <t>Details whether the survey participant requested a copy of the survey results report once it has been released</t>
  </si>
  <si>
    <t>ASCS 'Service User Data' worksheet, column AV</t>
  </si>
  <si>
    <t>2019-20 onwards</t>
  </si>
  <si>
    <t>Q1Std</t>
  </si>
  <si>
    <t>Question used in the adult social care survey</t>
  </si>
  <si>
    <t>ASCS 'Service User Data' worksheet, column AX</t>
  </si>
  <si>
    <t>Required</t>
  </si>
  <si>
    <t>I am extremely satisfied</t>
  </si>
  <si>
    <t>I am very satisfied</t>
  </si>
  <si>
    <t>I am quite satisfied</t>
  </si>
  <si>
    <t>I am neither satisfied nor dissatisfied</t>
  </si>
  <si>
    <t>I am quite dissatisfied</t>
  </si>
  <si>
    <t>I am very dissatisfied</t>
  </si>
  <si>
    <t>I am extremely dissatisfied</t>
  </si>
  <si>
    <t>1 - I am extremely satisfied
2 - I am very satisfied
3 - I am quite satisfied
4 - I am neither satisfied nor dissatisfied
5 - I am quite dissatisfied
6 - I am very dissatisfied
7 - I am extremely dissatisfied</t>
  </si>
  <si>
    <t>Q1 combined standard &amp; easy-read result; ASCOF 3A</t>
  </si>
  <si>
    <t>Q1ER</t>
  </si>
  <si>
    <t>I am very happy with the way staff help me, it’s really good</t>
  </si>
  <si>
    <t>I am quite happy with the way staff help me</t>
  </si>
  <si>
    <t>The way staff help me is OK</t>
  </si>
  <si>
    <t>I don’t think the way staff help me is that good</t>
  </si>
  <si>
    <t>I think the way staff help me is really bad</t>
  </si>
  <si>
    <t>1 - I am very happy with the way staff help me, it’s really good
2 - I am quite happy with the way staff help me
3 - The way staff help me is OK
4 - I don’t think the way staff help me is that good
5 - I think the way staff help me is really bad</t>
  </si>
  <si>
    <t>Q2Std</t>
  </si>
  <si>
    <t>ASCS 'Service User Data' worksheet, column AY</t>
  </si>
  <si>
    <t>So good, it could not be better</t>
  </si>
  <si>
    <t>Very good</t>
  </si>
  <si>
    <t>Good</t>
  </si>
  <si>
    <t>Alright</t>
  </si>
  <si>
    <t>Bad</t>
  </si>
  <si>
    <t>Very bad</t>
  </si>
  <si>
    <t>So bad, it could not be worse</t>
  </si>
  <si>
    <t>1 - So good, it could not be better
2 - Very good
3 - Good
4 - Alright
5 - Bad
6 - Very bad
7 - So bad, it could not be worse</t>
  </si>
  <si>
    <t>Q2 combined standard &amp; easy-read result</t>
  </si>
  <si>
    <t>Q2ER</t>
  </si>
  <si>
    <t>My life is really great</t>
  </si>
  <si>
    <t>My life is mostly good</t>
  </si>
  <si>
    <t>My life is OK, some good things, some bad things</t>
  </si>
  <si>
    <t>My life is mostly bad</t>
  </si>
  <si>
    <t xml:space="preserve">My life is really terrible </t>
  </si>
  <si>
    <t xml:space="preserve">1 - My life is really great
2 - My life is mostly good
3 - My life is OK, some good things, some bad things
4 - My life is mostly bad
5 - My life is really terrible </t>
  </si>
  <si>
    <t>Q2b</t>
  </si>
  <si>
    <t>ASCS 'Service User Data' worksheet, column AZ</t>
  </si>
  <si>
    <t>Q2c</t>
  </si>
  <si>
    <t>ASCS 'Service User Data' worksheet, column BA</t>
  </si>
  <si>
    <t>I do have enough choice over care and support services</t>
  </si>
  <si>
    <t>I don't have enough choice over care and support services</t>
  </si>
  <si>
    <t>I don't want or need choice about care and support services</t>
  </si>
  <si>
    <t xml:space="preserve">1 - I do have enough choice over care and support services
2 - I don't have enough choice over care and support services
3 - I don't want or need choice about care and support services </t>
  </si>
  <si>
    <t>Q3a</t>
  </si>
  <si>
    <t>ASCS 'Service User Data' worksheet, column BB</t>
  </si>
  <si>
    <t>I have as much control over my daily life as I want / I make all the choices I want</t>
  </si>
  <si>
    <t>I have adequate control over my daily life / I make some choices, not all, but that is OK</t>
  </si>
  <si>
    <t>I have some control over my daily life but not enough / I make some choices but not enough</t>
  </si>
  <si>
    <t>I have no control over my daily life / I do not get to make any choices</t>
  </si>
  <si>
    <t>1 - I have as much control over my daily life as I want / I make all the choices I want
2 - I have adequate control over my daily life / I make some choices, not all, but that is OK
3 - I have some control over my daily life but not enough / I make some choices but not enough
4 - I have no control over my daily life / I do not get to make any choices</t>
  </si>
  <si>
    <t>ASCOF 1A; ASCOF 1B; ASCOF 1J.</t>
  </si>
  <si>
    <t>Q3b</t>
  </si>
  <si>
    <t>ASCS 'Service User Data' worksheet, column BC</t>
  </si>
  <si>
    <t>Q4a</t>
  </si>
  <si>
    <t>ASCS 'Service User Data' worksheet, column BD</t>
  </si>
  <si>
    <t>I feel clean and am able to present myself the way I like / I feel clean and I like the way I look</t>
  </si>
  <si>
    <t>I feel adequately clean and presentable / I quite like the way I feel and look, it’s OK</t>
  </si>
  <si>
    <t>I feel less than adequately clean or presentable / I feel a bit clean and tidy, but not enough</t>
  </si>
  <si>
    <t>I don’t feel at all clean or presentable / I do not feel at all clean or tidy</t>
  </si>
  <si>
    <t>1 - I feel clean and am able to present myself the way I like / I feel clean and I like the way I look
2 - I feel adequately clean and presentable / I quite like the way I feel and look, it’s OK
3 - I feel less than adequately clean or presentable / I feel a bit clean and tidy, but not enough
4 - I don’t feel at all clean or presentable / I do not feel at all clean or tidy</t>
  </si>
  <si>
    <t>ASCOF 1A; ASCOF 1J.</t>
  </si>
  <si>
    <t>Q4b</t>
  </si>
  <si>
    <t>ASCS 'Service User Data' worksheet, column BE</t>
  </si>
  <si>
    <t>Q5a</t>
  </si>
  <si>
    <t>ASCS 'Service User Data' worksheet, column BF</t>
  </si>
  <si>
    <t>I get all the food and drink I like when I want / I get all the food and drink I like when I want it</t>
  </si>
  <si>
    <t xml:space="preserve">I get adequate food and drink at OK times / I get enough food and drink </t>
  </si>
  <si>
    <t>I don’t always get adequate or timely food and drink / I do not get all the food and drink I want, but I do not think I will get ill because of it</t>
  </si>
  <si>
    <t>I don’t always get adequate or timely food and drink, and I think there is a risk to my health / I do not get all the food and drink I need, and I think this might make me ill</t>
  </si>
  <si>
    <t>1 - I get all the food and drink I like when I want / I get all the food and drink I like when I want it
2 - I get adequate food and drink at OK times / I get enough food and drink 
3 - I don’t always get adequate or timely food and drink / I do not get all the food and drink I want, but I do not think I will get ill because of it
4 - I don’t always get adequate or timely food and drink, and I think there is a risk to my health / I do not get all the food and drink I need, and I think this might make me ill</t>
  </si>
  <si>
    <t>Q5b</t>
  </si>
  <si>
    <t>ASCS 'Service User Data' worksheet, column BG</t>
  </si>
  <si>
    <t>Q6a</t>
  </si>
  <si>
    <t>ASCS 'Service User Data' worksheet, column BH</t>
  </si>
  <si>
    <t>My home is as clean and comfortable as I want / My home is as clean and nice as I want</t>
  </si>
  <si>
    <t>My home is adequately clean and comfortable / My home is quite clean and nice, it’s OK</t>
  </si>
  <si>
    <t>My home is not quite clean or comfortable enough / My home is not clean or nice enough</t>
  </si>
  <si>
    <t>My home is not at all clean or comfortable / My home is not at all clean or nice</t>
  </si>
  <si>
    <t>1 - My home is as clean and comfortable as I want / My home is as clean and nice as I want
2 - My home is adequately clean and comfortable / My home is quite clean and nice, it’s OK
3 - My home is not quite clean or comfortable enough / My home is not clean or nice enough
4 - My home is not at all clean or comfortable / My home is not at all clean or nice</t>
  </si>
  <si>
    <t>Q6b</t>
  </si>
  <si>
    <t>ASCS 'Service User Data' worksheet, column BI</t>
  </si>
  <si>
    <t>Q7a</t>
  </si>
  <si>
    <t xml:space="preserve">I feel as safe as I want / I feel very safe </t>
  </si>
  <si>
    <t>Generally I feel adequately safe, but not as safe as I would like / I feel quite safe, but not as safe as I would like</t>
  </si>
  <si>
    <t>I feel less than adequately safe / I do not feel safe enough</t>
  </si>
  <si>
    <t>I don’t feel at all safe / I do not feel safe at all</t>
  </si>
  <si>
    <t>1 - I feel as safe as I want / I feel very safe 
2 - Generally I feel adequately safe, but not as safe as I would like / I feel quite safe, but not as safe as I would like
3 - I feel less than adequately safe / I do not feel safe enough
4 - I don’t feel at all safe / I do not feel safe at all</t>
  </si>
  <si>
    <t>ASCOF 1A; ASCOF 1J; ASCOF 4A.</t>
  </si>
  <si>
    <t>Q7b</t>
  </si>
  <si>
    <t>ASCS 'Service User Data' worksheet, column BK</t>
  </si>
  <si>
    <t>ASCOF 1A; ASCOF 1J; ASCOF 4B.</t>
  </si>
  <si>
    <t>Q8a</t>
  </si>
  <si>
    <t>ASCS 'Service User Data' worksheet, column BL</t>
  </si>
  <si>
    <t xml:space="preserve">I have as much social contact as I want with people I like / I see my friends and family as much I want </t>
  </si>
  <si>
    <t>I have adequate social contact with people / I see my friends and family sometimes, it’s OK</t>
  </si>
  <si>
    <t xml:space="preserve">I have some social contact with people, but not enough / I do see friends and family, but not enough </t>
  </si>
  <si>
    <t>I have little social contact with people and feel socially isolated / I feel lonely because I do not see my friends and family very much or at all</t>
  </si>
  <si>
    <t>1 - I have as much social contact as I want with people I like / I see my friends and family as much I want 
2 - I have adequate social contact with people / I see my friends and family sometimes, it’s OK
3 - I have some social contact with people, but not enough / I do see friends and family, but not enough 
4 - I have little social contact with people and feel socially isolated / I feel lonely because I do not see my friends and family very much or at all</t>
  </si>
  <si>
    <t>ASCOF 1A; ASCOF 1I(1); ASCOF 1J.</t>
  </si>
  <si>
    <t>Q8b</t>
  </si>
  <si>
    <t>ASCS 'Service User Data' worksheet, column BM</t>
  </si>
  <si>
    <t>Q9a</t>
  </si>
  <si>
    <t>ASCS 'Service User Data' worksheet, column BN</t>
  </si>
  <si>
    <t>I’m able to spend my time as I want, doing things I value or enjoy / I spend my time as I want, doing the things I like</t>
  </si>
  <si>
    <t>I’m able to do enough of the things I value or enjoy with my time / I can do quite a lot of the things I like, it’s OK</t>
  </si>
  <si>
    <t>I do some of the things I value or enjoy with my time but not enough / I can do some of the things I like but not enough</t>
  </si>
  <si>
    <t>I don’t do anything I value or enjoy with my time / I do not do any things I like</t>
  </si>
  <si>
    <t xml:space="preserve">1 - I’m able to spend my time as I want, doing things I value or enjoy / I spend my time as I want, doing the things I like
2 - I’m able to do enough of the things I value or enjoy with my time / I can do quite a lot of the things I like, it’s OK
3 - I do some of the things I value or enjoy with my time but not enough / I can do some of the things I like but not enough
4 - I don’t do anything I value or enjoy with my time / I do not do any things I like </t>
  </si>
  <si>
    <t>Q9b</t>
  </si>
  <si>
    <t>ASCS 'Service User Data' worksheet, column BO</t>
  </si>
  <si>
    <t>Q10</t>
  </si>
  <si>
    <t>ASCS 'Service User Data' worksheet, column BP</t>
  </si>
  <si>
    <t>Having help makes me think and feel better about myself / Having help makes me feel better about myself</t>
  </si>
  <si>
    <t>Having help does not affect the way I think or feel about myself / Having help does not change the way I feel about myself</t>
  </si>
  <si>
    <t>Having help sometimes undermines the way I think and feel about myself / Having help sometimes makes me feel a bit bad about myself</t>
  </si>
  <si>
    <t>Having help completely undermines the way I think and feel about myself / Having help makes me feel really bad about myself</t>
  </si>
  <si>
    <t>1 - Having help makes me think and feel better about myself / Having help makes me feel better about myself
2 - Having help does not affect the way I think or feel about myself / Having help does not change the way I feel about myself
3 - Having help sometimes undermines the way I think and feel about myself / Having help sometimes makes me feel a bit bad about myself
4 - Having help completely undermines the way I think and feel about myself / Having help makes me feel really bad about myself</t>
  </si>
  <si>
    <t>Q11</t>
  </si>
  <si>
    <t>ASCS 'Service User Data' worksheet, column BQ</t>
  </si>
  <si>
    <t>The way I’m helped and treated makes me think and feel better about myself / The way I am helped and treated makes me feel better about myself</t>
  </si>
  <si>
    <t>The way I’m helped and treated does not affect the way I think or feel about myself / The way I am helped and treated does not change the way I feel about myself</t>
  </si>
  <si>
    <t>The way I’m helped and treated sometimes undermines the way I think and feel about myself / The way I am helped and treated sometimes makes me feel a bit bad about myself</t>
  </si>
  <si>
    <t>The way I’m helped and treated completely undermines the way I think and feel about myself / The way I am helped and treated makes me feel very bad about myself</t>
  </si>
  <si>
    <t>1 - The way I’m helped and treated makes me think and feel better about myself / The way I am helped and treated makes me feel better about myself
2 - The way I’m helped and treated does not affect the way I think or feel about myself / The way I am helped and treated does not change the way I feel about myself
3 - The way I’m helped and treated sometimes undermines the way I think and feel about myself / The way I am helped and treated sometimes makes me feel a bit bad about myself
4 - The way I’m helped and treated completely undermines the way I think and feel about myself / The way I am helped and treated makes me feel very bad about myself</t>
  </si>
  <si>
    <t>Q12</t>
  </si>
  <si>
    <t>ASCS 'Service User Data' worksheet, column BR</t>
  </si>
  <si>
    <t>I’ve never tried to find information or advice / I’ve never tried to find this out</t>
  </si>
  <si>
    <t xml:space="preserve">Very easy to find / It is very easy to find this out </t>
  </si>
  <si>
    <t xml:space="preserve">Fairly easy to find / It is quite easy to find this out </t>
  </si>
  <si>
    <t>Fairly difficult to find / It is quite hard to find this out</t>
  </si>
  <si>
    <t>Very difficult to find / It is very hard to find this out</t>
  </si>
  <si>
    <t>1 - I’ve never tried to find information or advice / I’ve never tried to find this out
2 - Very easy to find / It is very easy to find this out 
3 - Fairly easy to find / It is quite easy to find this out 
4 - Fairly difficult to find / It is quite hard to find this out
5 - Very difficult to find / It is very hard to find this out</t>
  </si>
  <si>
    <t>ASCOF 3D(1)</t>
  </si>
  <si>
    <t>Q13</t>
  </si>
  <si>
    <t>ASCS 'Service User Data' worksheet, column BS</t>
  </si>
  <si>
    <t>Very good / I am very healthy really</t>
  </si>
  <si>
    <t>Good / I am quite healthy</t>
  </si>
  <si>
    <t>Fair / My health is OK</t>
  </si>
  <si>
    <t>Bad / My health is not very good</t>
  </si>
  <si>
    <t>Very bad / My health is really very bad</t>
  </si>
  <si>
    <t>1 - Very good / I am very healthy really
2 - Good / I am quite healthy
3 - Fair / My health is OK
4 - Bad / My health is not very good
5 - Very bad / My health is really very bad</t>
  </si>
  <si>
    <t>ASCOF 1J</t>
  </si>
  <si>
    <t>Q14a</t>
  </si>
  <si>
    <t>ASCS 'Service User Data' worksheet, column BT</t>
  </si>
  <si>
    <t xml:space="preserve">I have no pain or discomfort / I do not have any pain </t>
  </si>
  <si>
    <t xml:space="preserve">I have moderate pain or discomfort / I have some pain but not a lot </t>
  </si>
  <si>
    <t xml:space="preserve">I have extreme pain or discomfort / I have a lot of bad pain  </t>
  </si>
  <si>
    <t xml:space="preserve">1 - I have no pain or discomfort / I do not have any pain 
2 - I have moderate pain or discomfort / I have some pain but not a lot 
3 - I have extreme pain or discomfort / I have a lot of bad pain  </t>
  </si>
  <si>
    <t>Q14b</t>
  </si>
  <si>
    <t>ASCS 'Service User Data' worksheet, column BU</t>
  </si>
  <si>
    <t>I am not anxious or depressed / I am not worried or sad at all</t>
  </si>
  <si>
    <t>I am moderately anxious or depressed / I am a bit worried or sad</t>
  </si>
  <si>
    <t>I am extremely anxious or depressed / I am very worried or sad</t>
  </si>
  <si>
    <t>1 - I am not anxious or depressed / I am not worried or sad at all
2 - I am moderately anxious or depressed / I am a bit worried or sad
3 - I am extremely anxious or depressed / I am very worried or sad</t>
  </si>
  <si>
    <t>Q15a</t>
  </si>
  <si>
    <t>ASCS 'Service User Data' worksheet, column BV</t>
  </si>
  <si>
    <t>I can do this easily by myself / I can do this easily by myself</t>
  </si>
  <si>
    <t>I have difficulty doing this myself / I can do it by myself, but it is hard</t>
  </si>
  <si>
    <t>I can’t do this by myself / No, I cannot do it by myself (I need help)</t>
  </si>
  <si>
    <t>1 - I can do this easily by myself / I can do this easily by myself
2 - I have difficulty doing this myself / I can do it by myself, but it is hard
3 - I can’t do this by myself / No, I cannot do it by myself (I need help)</t>
  </si>
  <si>
    <t>Q15b</t>
  </si>
  <si>
    <t>ASCS 'Service User Data' worksheet, column BW</t>
  </si>
  <si>
    <t>Q15c</t>
  </si>
  <si>
    <t>ASCS 'Service User Data' worksheet, column BX</t>
  </si>
  <si>
    <t>Q15d</t>
  </si>
  <si>
    <t>ASCS 'Service User Data' worksheet, column BY</t>
  </si>
  <si>
    <t>Q16a</t>
  </si>
  <si>
    <t>ASCS 'Service User Data' worksheet, column BZ</t>
  </si>
  <si>
    <t>I can do this easily by myself / Yes, I do this myself</t>
  </si>
  <si>
    <t>I have difficulty doing this myself / No, I need help with this</t>
  </si>
  <si>
    <t>I can’t do this by myself / No, somebody else does this for me</t>
  </si>
  <si>
    <t>1 - I can do this easily by myself / Yes, I do this myself
2 - I have difficulty doing this myself / No, I need help with this
3 - I can’t do this by myself / No, somebody else does this for me</t>
  </si>
  <si>
    <t>Q16b</t>
  </si>
  <si>
    <t>ASCS 'Service User Data' worksheet, column CA</t>
  </si>
  <si>
    <t>Q16c</t>
  </si>
  <si>
    <t>ASCS 'Service User Data' worksheet, column CB</t>
  </si>
  <si>
    <t>Q16d</t>
  </si>
  <si>
    <t>ASCS 'Service User Data' worksheet, column CC</t>
  </si>
  <si>
    <t>Q17</t>
  </si>
  <si>
    <t>ASCS 'Service User Data' worksheet, column CD</t>
  </si>
  <si>
    <t>My home meets my needs very well / I can do everything I need to in my home</t>
  </si>
  <si>
    <t>My home meets most of my needs / I can do most of what I need to in 
my home, it’s OK</t>
  </si>
  <si>
    <t>My home meets some of my needs / I can do some of what I need to, 
but not enough</t>
  </si>
  <si>
    <t xml:space="preserve">My home is totally inappropriate for my needs / I cannot do most of what I need to at all </t>
  </si>
  <si>
    <t xml:space="preserve">1 - My home meets my needs very well /  I can do everything I need to in my home
2 - My home meets most of my needs / I can do most of what I need to in 
my home, it’s OK
3 - My home meets some of my needs / I can do some of what I need to, 
but not enough
4 - My home is totally inappropriate for my needs / I cannot do most of what I need to at all </t>
  </si>
  <si>
    <t>Q18</t>
  </si>
  <si>
    <t>ASCS 'Service User Data' worksheet, column CE</t>
  </si>
  <si>
    <t xml:space="preserve">I can get to all the places in my local area that I want / I can get to all the places that I want </t>
  </si>
  <si>
    <t>At times I find it difficult to get to all the places in my local area that I want / Sometimes it is difficult to get to all the places that I want</t>
  </si>
  <si>
    <t>I am unable to get to all the places in my local area that I want / I cannot get to all the places that I want</t>
  </si>
  <si>
    <t>I do not leave my home / I do not leave my home</t>
  </si>
  <si>
    <t>1 - I can get to all the places in my local area that I want / I can get to all the places that I want 
2 - At times I find it difficult to get to all the places in my local area that I want / Sometimes it is difficult to get to all the places that I want
3 - I am unable to get to all the places in my local area that I want / I cannot get to all the places that I want
4 - I do not leave my home / I do not leave my home</t>
  </si>
  <si>
    <t>Q19a</t>
  </si>
  <si>
    <t>ASCS 'Service User Data' worksheet, column CF</t>
  </si>
  <si>
    <t>This option is selected</t>
  </si>
  <si>
    <t>This option is not selected but a different option is</t>
  </si>
  <si>
    <t>1 - This option is selected
2 - This option is not selected but a different option is
-9 - No options selected</t>
  </si>
  <si>
    <t>Q19b</t>
  </si>
  <si>
    <t>ASCS 'Service User Data' worksheet, column CG</t>
  </si>
  <si>
    <t>Q19c</t>
  </si>
  <si>
    <t>ASCS 'Service User Data' worksheet, column CH</t>
  </si>
  <si>
    <t>Q20a</t>
  </si>
  <si>
    <t>ASCS 'Service User Data' worksheet, column CI</t>
  </si>
  <si>
    <t>Q20b</t>
  </si>
  <si>
    <t>ASCS 'Service User Data' worksheet, column CJ</t>
  </si>
  <si>
    <t>Q20c</t>
  </si>
  <si>
    <t>ASCS 'Service User Data' worksheet, column CK</t>
  </si>
  <si>
    <t>Q21</t>
  </si>
  <si>
    <t>ASCS 'Service User Data' worksheet, column CL</t>
  </si>
  <si>
    <t>No, I did not have help / No, I did not have help</t>
  </si>
  <si>
    <t>I had help from a care worker / Yes, I had help from a member of staff</t>
  </si>
  <si>
    <t>I had help from someone living in my household / Yes, I had help from someone who lives with me</t>
  </si>
  <si>
    <t>I had help from someone living outside my household / Yes, I had help from someone who does not live with me</t>
  </si>
  <si>
    <t>1 - No, I did not have help / No, I did not have help
2 - I had help from a care worker / Yes, I had help from a member of staff
3 - I had help from someone living in my household / Yes, I had help from someone who lives with me
4 - I had help from someone living outside my household / Yes, I had help from someone who does not live with me</t>
  </si>
  <si>
    <t>Q22a</t>
  </si>
  <si>
    <t>ASCS 'Service User Data' worksheet, column CM</t>
  </si>
  <si>
    <t>Q22b</t>
  </si>
  <si>
    <t>ASCS 'Service User Data' worksheet, column CN</t>
  </si>
  <si>
    <t>Q22c</t>
  </si>
  <si>
    <t>ASCS 'Service User Data' worksheet, column CO</t>
  </si>
  <si>
    <t>Q22d</t>
  </si>
  <si>
    <t>ASCS 'Service User Data' worksheet, column CP</t>
  </si>
  <si>
    <t>Q22e</t>
  </si>
  <si>
    <t>ASCS 'Service User Data' worksheet, column CQ</t>
  </si>
  <si>
    <t>Q22f</t>
  </si>
  <si>
    <t>ASCS 'Service User Data' worksheet, column CR</t>
  </si>
  <si>
    <t>Survey of Adult Carers (SACE)</t>
  </si>
  <si>
    <t>N/A</t>
  </si>
  <si>
    <t>SACE</t>
  </si>
  <si>
    <t>SACE 'Carers_Data' worksheet, column D</t>
  </si>
  <si>
    <t>Validation Rules</t>
  </si>
  <si>
    <t>1 - By post
2 - Face to face
3 - By telephone</t>
  </si>
  <si>
    <t>The age of the carer</t>
  </si>
  <si>
    <t>SACE 'Carers_Data' worksheet, column F</t>
  </si>
  <si>
    <t>Must be between 18 and 130 or -9 is unknown</t>
  </si>
  <si>
    <t>18-130
-9 - unknown</t>
  </si>
  <si>
    <t>ASCOF 1D, 1I, 3B, 3C, 3D</t>
  </si>
  <si>
    <t>Gender of the carer that they consider themselves to be</t>
  </si>
  <si>
    <t xml:space="preserve">SACE 'Carers_Data' worksheet, column </t>
  </si>
  <si>
    <t>Unknown</t>
  </si>
  <si>
    <t>1 - Male
2 - Female
3 - Other
4 - Unknown</t>
  </si>
  <si>
    <t>2014-15 onwards, 'Other' gender added 2016-17 onwards</t>
  </si>
  <si>
    <t>Ethnic Group of the carer</t>
  </si>
  <si>
    <t>Refused</t>
  </si>
  <si>
    <t>1 - English / Welsh / Scottish / Northern Irish / British
2 - Irish
3 - Gypsy or Irish Traveller
4 - Any other White background
5 - White and Black Caribbean
6 - White and Black African
7 - White and Asian
8 - Any other Mixed / Multiple background
9 - Indian
10 - Pakistani
11 - Bangladeshi
12 - Chinese
13 - Any other Asian background
14 - African
15 - Caribbean
16 - Any other Black / African / Caribbean background
17 - Arab
18 - Any other background
19 - Refused/Prefer not to say
99 - Undeclared / not known
-9 - Missing</t>
  </si>
  <si>
    <t>SACE 'Carers_Data' worksheet, column I</t>
  </si>
  <si>
    <t>Heterosexual or Straight</t>
  </si>
  <si>
    <t>Gay or Lesbian</t>
  </si>
  <si>
    <t>Other sexual orientation not listed</t>
  </si>
  <si>
    <t>Person does not know or is not sure</t>
  </si>
  <si>
    <t>Not stated (person asked but declined to provide a response)</t>
  </si>
  <si>
    <t>Not known (not recorded)</t>
  </si>
  <si>
    <t>1 - Heterosexual or Straight
2 - Gay or Lesbian
3 - Bisexual
4 - Other sexual orientation not listed
5 - Person does not know or is not sure
Z - Not stated (person asked but declined to provide a response)
-9 - Not known (not recorded)</t>
  </si>
  <si>
    <t>SACE 'Carers_Data' worksheet, column J</t>
  </si>
  <si>
    <t>1 - None
2 - Christian
3 - Buddhist
4 - Hindu
5 - Jewish
6 - Muslim
7 - Sikh
8 - Other
-9 - Unknown</t>
  </si>
  <si>
    <t>The method used to carry out the assessment of the carer</t>
  </si>
  <si>
    <t>SACE 'Carers_Data' worksheet, column K</t>
  </si>
  <si>
    <t>Assessed jointly with the cared-for person</t>
  </si>
  <si>
    <t>Assessed separately from the cared-for person</t>
  </si>
  <si>
    <t>No review or assessment during year</t>
  </si>
  <si>
    <t>1 - Assessed jointly with the cared-for person
2 - Assessed separately from the cared-for person
3 - No review or assessment during year
-9 - Unknown</t>
  </si>
  <si>
    <t>The type of support the carer receives</t>
  </si>
  <si>
    <t>SACE 'Carers_Data' worksheet, column L</t>
  </si>
  <si>
    <t>Information, Advice and Other Universal Services / Signposting</t>
  </si>
  <si>
    <t>1 - Direct Payment only
2 - Part Direct Payment
3 - CASSR Managed Personal Budget
4 - CASSR Commissioned Support only
5 - Information, Advice and Other Universal Services / Signposting
6 - No direct support provided to Carer
-9 - Unknown</t>
  </si>
  <si>
    <t>The type of support provided to the cared-for person</t>
  </si>
  <si>
    <t>SACE 'Carers_Data' worksheet, column M</t>
  </si>
  <si>
    <t xml:space="preserve">Respite or other forms of carer support delivered to the cared-for person </t>
  </si>
  <si>
    <t xml:space="preserve">No respite or other forms of carer support delivered to the cared-for person </t>
  </si>
  <si>
    <t>1 - Respite or other forms of carer support delivered to the cared-for person 
2 - No respite or other forms of carer support delivered to the cared-for person 
-9 - Unknown</t>
  </si>
  <si>
    <t>Where does the funding for the cared-for person come from</t>
  </si>
  <si>
    <t>SACE 'Carers_Data' worksheet, column N</t>
  </si>
  <si>
    <t>Supported and funded by the LA</t>
  </si>
  <si>
    <t>Full-cost</t>
  </si>
  <si>
    <t>Self-funded</t>
  </si>
  <si>
    <t>Cared-for person not known to LA</t>
  </si>
  <si>
    <t>1 - Supported and funded by the LA
2 - Full-cost
3 - Self-funded
4 - Cared-for person not known to LA
-9 - Unknown</t>
  </si>
  <si>
    <t>The way in which the cared-for person receives their support</t>
  </si>
  <si>
    <t>SACE 'Carers_Data' worksheet, column O</t>
  </si>
  <si>
    <t>Direct Payment only</t>
  </si>
  <si>
    <t>CASSR Managed Personal Budget</t>
  </si>
  <si>
    <t>CASSR Commissioned Support only</t>
  </si>
  <si>
    <t>1 - Direct Payment only
2 - Part Direct Payment
3 - CASSR Managed Personal Budget
4 - CASSR Commissioned Support only
-9 - Unknown</t>
  </si>
  <si>
    <t>The primary reason why the cared-for person needs social care support</t>
  </si>
  <si>
    <t>SACE 'Carers_Data' worksheet, column P</t>
  </si>
  <si>
    <t>1 - Physical Support
2 - Sensory Support
3 - Support with Memory and Cognition
4 - Learning Disability Support
5 - Mental Health Support
6 - Social Support
-9 - Unknown</t>
  </si>
  <si>
    <t>ASCOF 1I, 3D</t>
  </si>
  <si>
    <t>SACE 'Carers_Data' worksheet, column AK</t>
  </si>
  <si>
    <t>SACE 'Carers_Data' worksheet, column AL</t>
  </si>
  <si>
    <t>Was the questionnaire translated into another language to allow for completion</t>
  </si>
  <si>
    <t>SACE 'Carers_Data' worksheet, column AM</t>
  </si>
  <si>
    <t>The age of the cared for person</t>
  </si>
  <si>
    <t>SACE 'Carers_Data' worksheet, column AO</t>
  </si>
  <si>
    <t>Must be a number between 18 and 130 or -9 for no response</t>
  </si>
  <si>
    <t>18 - 130</t>
  </si>
  <si>
    <t>18-130
-9 no response</t>
  </si>
  <si>
    <t>Medical Condition of the cared for person</t>
  </si>
  <si>
    <t>SACE 'Carers_Data' worksheet, column AP</t>
  </si>
  <si>
    <t>This box is ticked</t>
  </si>
  <si>
    <t>This box is not ticked but another box is</t>
  </si>
  <si>
    <t>No boxes are ticked for Q2</t>
  </si>
  <si>
    <t>1 This box is ticked
2 This box is not ticked but another box is
-9 No boxes are ticked for Q2</t>
  </si>
  <si>
    <t xml:space="preserve">Medical Condition of the cared for person	</t>
  </si>
  <si>
    <t>SACE 'Carers_Data' worksheet, column AQ</t>
  </si>
  <si>
    <t>SACE 'Carers_Data' worksheet, column AR</t>
  </si>
  <si>
    <t>SACE 'Carers_Data' worksheet, column AS</t>
  </si>
  <si>
    <t>SACE 'Carers_Data' worksheet, column AT</t>
  </si>
  <si>
    <t>SACE 'Carers_Data' worksheet, column AU</t>
  </si>
  <si>
    <t>SACE 'Carers_Data' worksheet, column AV</t>
  </si>
  <si>
    <t>SACE 'Carers_Data' worksheet, column AW</t>
  </si>
  <si>
    <t>SACE 'Carers_Data' worksheet, column AX</t>
  </si>
  <si>
    <t>The cared for person's usual place of residence</t>
  </si>
  <si>
    <t>SACE 'Carers_Data' worksheet, column AY</t>
  </si>
  <si>
    <t>With me</t>
  </si>
  <si>
    <t>Somewhere else</t>
  </si>
  <si>
    <t>No response</t>
  </si>
  <si>
    <t>1 With me
2 Somewhere else
-9 No response</t>
  </si>
  <si>
    <t>Question in the survey of adult carers</t>
  </si>
  <si>
    <t>SACE 'Carers_Data' worksheet, column AZ</t>
  </si>
  <si>
    <t>We haven't received any support or services from Social Services in the last 12 months</t>
  </si>
  <si>
    <t>1 We haven't received any support or services from Social Services in the last 12 months
2 I am extremely satisfied
3 I am very satisfied
4 I am quite satisfied
5 I am neither satisfied nor dissatisfied
6 I am quite dissatisfied
7 I am very dissatisfied
8 I am extremely dissatisfied
-9 No response</t>
  </si>
  <si>
    <t>ASCOF 3B</t>
  </si>
  <si>
    <t>SACE 'Carers_Data' worksheet, column BA</t>
  </si>
  <si>
    <t>Don't know</t>
  </si>
  <si>
    <t>No boxes are ticked for Q5a</t>
  </si>
  <si>
    <t>1 Yes
2 No
3 Don't know
-9 No boxes are ticked for Q5a</t>
  </si>
  <si>
    <t>SACE 'Carers_Data' worksheet, column BB</t>
  </si>
  <si>
    <t>No boxes are ticked for Q5b</t>
  </si>
  <si>
    <t>1 Yes
2 No
3 Don't know
-9 No boxes are ticked for Q5b</t>
  </si>
  <si>
    <t>SACE 'Carers_Data' worksheet, column BC</t>
  </si>
  <si>
    <t>No boxes are ticked for Q5c</t>
  </si>
  <si>
    <t>1 Yes
2 No
3 Don't know
-9 No boxes are ticked for Q5c</t>
  </si>
  <si>
    <t>SACE 'Carers_Data' worksheet, column BD</t>
  </si>
  <si>
    <t>No boxes are ticked for Q5d</t>
  </si>
  <si>
    <t>1 Yes
2 No
3 Don't know
-9 No boxes are ticked for Q5d</t>
  </si>
  <si>
    <t>SACE 'Carers_Data' worksheet, column BE</t>
  </si>
  <si>
    <t>No boxes are ticked for Q5e</t>
  </si>
  <si>
    <t>1 Yes
2 No
3 Don't know
-9 No boxes are ticked for Q5e</t>
  </si>
  <si>
    <t>SACE 'Carers_Data' worksheet, column BF</t>
  </si>
  <si>
    <t>No boxes are ticked for Q5f</t>
  </si>
  <si>
    <t>1 Yes
2 No
3 Don't know
-9 No boxes are ticked for Q5f</t>
  </si>
  <si>
    <t>SACE 'Carers_Data' worksheet, column BG</t>
  </si>
  <si>
    <t>No boxes are ticked for Q5g</t>
  </si>
  <si>
    <t>1 Yes
2 No
3 Don't know
-9 No boxes are ticked for Q5g</t>
  </si>
  <si>
    <t>SACE 'Carers_Data' worksheet, column BH</t>
  </si>
  <si>
    <t>No boxes are ticked for Q5h</t>
  </si>
  <si>
    <t>1 Yes
2 No
3 Don't know
-9 No boxes are ticked for Q5h</t>
  </si>
  <si>
    <t>SACE 'Carers_Data' worksheet, column BI</t>
  </si>
  <si>
    <t>No boxes are ticked for Q5i</t>
  </si>
  <si>
    <t>1 Yes
2 No
3 Don't know
-9 No boxes are ticked for Q5i</t>
  </si>
  <si>
    <t>SACE 'Carers_Data' worksheet, column BJ</t>
  </si>
  <si>
    <t>No boxes are ticked for Q5j</t>
  </si>
  <si>
    <t>1 Yes
2 No
3 Don't know
-9 No boxes are ticked for Q5j</t>
  </si>
  <si>
    <t>SACE 'Carers_Data' worksheet, column BK</t>
  </si>
  <si>
    <t>No boxes are ticked for Q5k</t>
  </si>
  <si>
    <t>1 Yes
2 No
3 Don't know
-9 No boxes are ticked for Q5k</t>
  </si>
  <si>
    <t>SACE 'Carers_Data' worksheet, column BL</t>
  </si>
  <si>
    <t>No boxes are ticked for Q6a</t>
  </si>
  <si>
    <t>1 Yes
2 No
3 Don't know
-9 No boxes are ticked for Q6a</t>
  </si>
  <si>
    <t>SACE 'Carers_Data' worksheet, column BM</t>
  </si>
  <si>
    <t>No boxes are ticked for Q6b</t>
  </si>
  <si>
    <t>1 Yes
2 No
3 Don't know
-9 No boxes are ticked for Q6b</t>
  </si>
  <si>
    <t>SACE 'Carers_Data' worksheet, column BN</t>
  </si>
  <si>
    <t>No boxes are ticked for Q6c</t>
  </si>
  <si>
    <t>1 Yes
2 No
3 Don't know
-9 No boxes are ticked for Q6c</t>
  </si>
  <si>
    <t>SACE 'Carers_Data' worksheet, column BO</t>
  </si>
  <si>
    <t>No boxes are ticked for Q6d</t>
  </si>
  <si>
    <t>1 Yes
2 No
3 Don't know
-9 No boxes are ticked for Q6d</t>
  </si>
  <si>
    <t>SACE 'Carers_Data' worksheet, column BP</t>
  </si>
  <si>
    <t>I'm able to spend my time as I want, doing things I value or enjoy</t>
  </si>
  <si>
    <t>I do some of the things I value or enjoy with my time but not enough</t>
  </si>
  <si>
    <t>I don't do anything I value or enjoy with my time</t>
  </si>
  <si>
    <t>1 I'm able to spend my time as I want, doing things I value or enjoy
2 I do some of the things I value or enjoy with my time but not enough
3 I don't do anything I value or enjoy with my time
-9 No response</t>
  </si>
  <si>
    <t>ASCOF 1D</t>
  </si>
  <si>
    <t>SACE 'Carers_Data' worksheet, column BQ</t>
  </si>
  <si>
    <t>I have as much control over my daily life as I want</t>
  </si>
  <si>
    <t>I have some control over my daily life but not enough</t>
  </si>
  <si>
    <t xml:space="preserve"> I have no control over my daily life</t>
  </si>
  <si>
    <t>1 I have as much control over my daily life as I want
2 I have some control over my daily life but not enough
3  I have no control over my daily life
-9 No response</t>
  </si>
  <si>
    <t>SACE 'Carers_Data' worksheet, column BR</t>
  </si>
  <si>
    <t>I look after myself</t>
  </si>
  <si>
    <t>Sometimes I can’t look after myself well enough</t>
  </si>
  <si>
    <t>I feel I am neglecting myself</t>
  </si>
  <si>
    <t>1 I look after myself
2 Sometimes I can’t look after myself well enough
3 I feel I am neglecting myself
-9 No response</t>
  </si>
  <si>
    <t>SACE 'Carers_Data' worksheet, column BS</t>
  </si>
  <si>
    <t>I have no worries about my personal safety</t>
  </si>
  <si>
    <t>I have some worries about my personal safety</t>
  </si>
  <si>
    <t>I am extremely worried about my personal safety</t>
  </si>
  <si>
    <t>1 I have no worries about my personal safety
2 I have some worries about my personal safety
3 I am extremely worried about my personal safety
-9 No response</t>
  </si>
  <si>
    <t>SACE 'Carers_Data' worksheet, column BT</t>
  </si>
  <si>
    <t>I have as much social contact as I want with people I like</t>
  </si>
  <si>
    <t xml:space="preserve">I have some social contact with people but not enough </t>
  </si>
  <si>
    <t xml:space="preserve">I have little social contact with people and feel socially isolated </t>
  </si>
  <si>
    <t>1 I have as much social contact as I want with people I like
2 I have some social contact with people but not enough 
3 I have little social contact with people and feel socially isolated 
-9 No response</t>
  </si>
  <si>
    <t>ASCOF 1D, 1i</t>
  </si>
  <si>
    <t>SACE 'Carers_Data' worksheet, column BU</t>
  </si>
  <si>
    <t>I feel I have encouragement and support</t>
  </si>
  <si>
    <t>I feel I have some encouragement and support but not enough</t>
  </si>
  <si>
    <t>I feel I have no encouragement and support</t>
  </si>
  <si>
    <t>1 I feel I have encouragement and support
2 I feel I have some encouragement and support but not enough
3 I feel I have no encouragement and support
-9 No response</t>
  </si>
  <si>
    <t>SACE 'Carers_Data' worksheet, column BV</t>
  </si>
  <si>
    <t>I always have enough time to care for them</t>
  </si>
  <si>
    <t>I sometimes have enough time to care for them</t>
  </si>
  <si>
    <t>I never have enough time to care for them</t>
  </si>
  <si>
    <t>I don’t have caring responsibilities for anyone else</t>
  </si>
  <si>
    <t>1 I always have enough time to care for them
2 I sometimes have enough time to care for them
3 I never have enough time to care for them
4 I don’t have caring responsibilities for anyone else
-9 No response</t>
  </si>
  <si>
    <t>SACE 'Carers_Data' worksheet, column BW</t>
  </si>
  <si>
    <t>No boxes are ticked for Q14</t>
  </si>
  <si>
    <t>1 This box is ticked
2 This box is not ticked but another box is
-9 No boxes are ticked for Q14</t>
  </si>
  <si>
    <t>SACE 'Carers_Data' worksheet, column BX</t>
  </si>
  <si>
    <t>SACE 'Carers_Data' worksheet, column BY</t>
  </si>
  <si>
    <t>SACE 'Carers_Data' worksheet, column BZ</t>
  </si>
  <si>
    <t>SACE 'Carers_Data' worksheet, column CA</t>
  </si>
  <si>
    <t>SACE 'Carers_Data' worksheet, column CB</t>
  </si>
  <si>
    <t>SACE 'Carers_Data' worksheet, column CC</t>
  </si>
  <si>
    <t>SACE 'Carers_Data' worksheet, column CD</t>
  </si>
  <si>
    <t>Q14[I]. In the last 12 months, has your health been affected by your caring role in any of the ways listed below? - Developed my own health conditions</t>
  </si>
  <si>
    <t>SACE 'Carers_Data' worksheet, column CE</t>
  </si>
  <si>
    <t>SACE 'Carers_Data' worksheet, column CF</t>
  </si>
  <si>
    <t>SACE 'Carers_Data' worksheet, column CG</t>
  </si>
  <si>
    <t>SACE 'Carers_Data' worksheet, column CH</t>
  </si>
  <si>
    <t>SACE 'Carers_Data' worksheet, column CI</t>
  </si>
  <si>
    <t>No, not at all</t>
  </si>
  <si>
    <t>Yes, to some extent</t>
  </si>
  <si>
    <t>Yes, a lot</t>
  </si>
  <si>
    <t>1 No, not at all
2 Yes, to some extent
3 Yes, a lot
-9 No response</t>
  </si>
  <si>
    <t>SACE 'Carers_Data' worksheet, column CJ</t>
  </si>
  <si>
    <t>I have not tried to find information or advice in the last 12 months</t>
  </si>
  <si>
    <t>Very easy to find</t>
  </si>
  <si>
    <t>Fairly easy to find</t>
  </si>
  <si>
    <t>Fairly difficult to find</t>
  </si>
  <si>
    <t>Very difficult to find</t>
  </si>
  <si>
    <t>1 I have not tried to find information or advice in the last 12 months
2 Very easy to find
3 Fairly easy to find
4 Fairly difficult to find
5 Very difficult to find
-9 No response</t>
  </si>
  <si>
    <t>ASCOF 3D</t>
  </si>
  <si>
    <t>Question in the survey of adult carers CK</t>
  </si>
  <si>
    <t>SACE 'Carers_Data' worksheet, column</t>
  </si>
  <si>
    <t>I have not received any information or advice in the last 12 months</t>
  </si>
  <si>
    <t>Very helpful</t>
  </si>
  <si>
    <t>Quite helpful</t>
  </si>
  <si>
    <t>Quite unhelpful</t>
  </si>
  <si>
    <t>Very unhelpful</t>
  </si>
  <si>
    <t>1 I have not received any information or advice in the last 12 months
2 Very helpful
3 Quite helpful
4 Quite unhelpful
5 Very unhelpful
-9 No response</t>
  </si>
  <si>
    <t>SACE 'Carers_Data' worksheet, column CL</t>
  </si>
  <si>
    <t>There have been no discussions that I am aware of, in the last 12 months</t>
  </si>
  <si>
    <t xml:space="preserve">I always felt involved or consulted </t>
  </si>
  <si>
    <t xml:space="preserve">I usually felt involved or consulted </t>
  </si>
  <si>
    <t xml:space="preserve">I sometimes felt involved or consulted </t>
  </si>
  <si>
    <t xml:space="preserve">I never felt involved or consulted </t>
  </si>
  <si>
    <t>1 There have been no discussions that I am aware of, in the last 12 months
2 I always felt involved or consulted 
3 I usually felt involved or consulted 
4 I sometimes felt involved or consulted 
5 I never felt involved or consulted 
-9 No response</t>
  </si>
  <si>
    <t>ASCOF 3C</t>
  </si>
  <si>
    <t>SACE 'Carers_Data' worksheet, column CM</t>
  </si>
  <si>
    <t>No boxes are ticked for Q19</t>
  </si>
  <si>
    <t>1 This box is ticked
2 This box is not ticked but another box is
-9 No boxes are ticked for Q19</t>
  </si>
  <si>
    <t>SACE 'Carers_Data' worksheet, column CN</t>
  </si>
  <si>
    <t>SACE 'Carers_Data' worksheet, column CO</t>
  </si>
  <si>
    <t>SACE 'Carers_Data' worksheet, column CP</t>
  </si>
  <si>
    <t>SACE 'Carers_Data' worksheet, column CQ</t>
  </si>
  <si>
    <t>SACE 'Carers_Data' worksheet, column CR</t>
  </si>
  <si>
    <t>SACE 'Carers_Data' worksheet, column CS</t>
  </si>
  <si>
    <t>SACE 'Carers_Data' worksheet, column CT</t>
  </si>
  <si>
    <t>SACE 'Carers_Data' worksheet, column CU</t>
  </si>
  <si>
    <t>I am not in paid employment because of my caring responsibilities</t>
  </si>
  <si>
    <t>I am not in paid employment for other reasons (e.g. Retired)</t>
  </si>
  <si>
    <t>I am in paid employment and I feel supported by my employer</t>
  </si>
  <si>
    <t>I am in paid employment but I don’t feel supported by my employer</t>
  </si>
  <si>
    <t>I do not need any support from my employer to combine my work and caring responsibilities</t>
  </si>
  <si>
    <t>I am self-employed and I am able to balance my work and caring responsibilities</t>
  </si>
  <si>
    <t>I am self-employed but I am unable to balance my work and caring responsibilities</t>
  </si>
  <si>
    <t>1 I am not in paid employment because of my caring responsibilities
2 I am not in paid employment for other reasons (e.g. Retired)
3 I am in paid employment and I feel supported by my employer
4 I am in paid employment but I don’t feel supported by my employer
5 I do not need any support from my employer to combine my work and caring responsibilities
6 I am self-employed and I am able to balance my work and caring responsibilities
7 I am self-employed but I am unable to balance my work and caring responsibilities
-9 No response</t>
  </si>
  <si>
    <t>SACE 'Carers_Data' worksheet, column CV</t>
  </si>
  <si>
    <t>Less than 6 months</t>
  </si>
  <si>
    <t>Over 6 months but less than a year</t>
  </si>
  <si>
    <t>Over 1 year but less than 3 years</t>
  </si>
  <si>
    <t>Over 3 years but less than 5 years</t>
  </si>
  <si>
    <t>Over 5 years but less than 10 years</t>
  </si>
  <si>
    <t>Over 10 years but less than 15 years</t>
  </si>
  <si>
    <t>Over 15 years but less than 20 years</t>
  </si>
  <si>
    <t>20 years or more</t>
  </si>
  <si>
    <t>1 Less than 6 months
2 Over 6 months but less than a year
3 Over 1 year but less than 3 years
4 Over 3 years but less than 5 years
5 Over 5 years but less than 10 years
6 Over 10 years but less than 15 years
7 Over 15 years but less than 20 years
8 20 years or more
-9 No response</t>
  </si>
  <si>
    <t>SACE 'Carers_Data' worksheet, column CW</t>
  </si>
  <si>
    <t>0-9 hours per week</t>
  </si>
  <si>
    <t>10-19 hours per week</t>
  </si>
  <si>
    <t>20-34 hours per week</t>
  </si>
  <si>
    <t>35-49 hours per week</t>
  </si>
  <si>
    <t>50-74 hours per week</t>
  </si>
  <si>
    <t>75-99 hours per week</t>
  </si>
  <si>
    <t>100 or more hours per week</t>
  </si>
  <si>
    <t>Varies – Under 20 hours per week</t>
  </si>
  <si>
    <t>Varies – 20 hours or more per week</t>
  </si>
  <si>
    <t>1 0-9 hours per week
2 10-19 hours per week
3 20-34 hours per week
4 35-49 hours per week
5 50-74 hours per week
6 75-99 hours per week
7 100 or more hours per week
8 Varies – Under 20 hours per week
9 Varies – 20 hours or more per week
10 Other
-9 No response</t>
  </si>
  <si>
    <t>SACE 'Carers_Data' worksheet, column CX</t>
  </si>
  <si>
    <t>No boxes are ticked for Q23</t>
  </si>
  <si>
    <t>1 This box is ticked
2 This box is not ticked but another box is
-9 No boxes are ticked for Q23</t>
  </si>
  <si>
    <t>SACE 'Carers_Data' worksheet, column CY</t>
  </si>
  <si>
    <t>SACE 'Carers_Data' worksheet, column CZ</t>
  </si>
  <si>
    <t>SACE 'Carers_Data' worksheet, column  DA</t>
  </si>
  <si>
    <t>SACE 'Carers_Data' worksheet, column DB</t>
  </si>
  <si>
    <t>SACE 'Carers_Data' worksheet, column DC</t>
  </si>
  <si>
    <t>SACE 'Carers_Data' worksheet, column DD</t>
  </si>
  <si>
    <t>SACE 'Carers_Data' worksheet, column DE</t>
  </si>
  <si>
    <t>SACE 'Carers_Data' worksheet, column DF</t>
  </si>
  <si>
    <t>SACE 'Carers_Data' worksheet, column DG</t>
  </si>
  <si>
    <t>SACE 'Carers_Data' worksheet, column DH</t>
  </si>
  <si>
    <t>SACE 'Carers_Data' worksheet, column DI</t>
  </si>
  <si>
    <t>No boxes are ticked for Q24</t>
  </si>
  <si>
    <t>1 This box is ticked
2 This box is not ticked but another box is
-9 No boxes are ticked for Q24</t>
  </si>
  <si>
    <t>SACE 'Carers_Data' worksheet, column DJ</t>
  </si>
  <si>
    <t>SACE 'Carers_Data' worksheet, column DK</t>
  </si>
  <si>
    <t>SACE 'Carers_Data' worksheet, column DL</t>
  </si>
  <si>
    <t>SACE 'Carers_Data' worksheet, column DM</t>
  </si>
  <si>
    <t>SACE 'Carers_Data' worksheet, column DN</t>
  </si>
  <si>
    <t>SACE 'Carers_Data' worksheet, column DO</t>
  </si>
  <si>
    <t>SACE 'Carers_Data' worksheet, column DP</t>
  </si>
  <si>
    <t>4+</t>
  </si>
  <si>
    <t>1 0
2 1
3 2
4 4
5 4+
-9 No response</t>
  </si>
  <si>
    <t>SACE 'Carers_Data' worksheet, column DQ</t>
  </si>
  <si>
    <t>1 Yes
2 No
-9 No response</t>
  </si>
  <si>
    <t>SACE 'Carers_Data' worksheet, column DR</t>
  </si>
  <si>
    <t>Yes, I have written my name, address and phone number in the space below</t>
  </si>
  <si>
    <t>1 Yes, I have written my name, address and phone number in the space below
2 No
-9 No response</t>
  </si>
  <si>
    <t>Safeguarding Adults Collection (SAC)</t>
  </si>
  <si>
    <t>SAC</t>
  </si>
  <si>
    <t>SG4a, SG4b</t>
  </si>
  <si>
    <t xml:space="preserve">Numeric </t>
  </si>
  <si>
    <t>Can be blank</t>
  </si>
  <si>
    <t>Optional / Voluntary</t>
  </si>
  <si>
    <t>Fully Achieved</t>
  </si>
  <si>
    <t>Partially Achieved</t>
  </si>
  <si>
    <t>Not Achieved</t>
  </si>
  <si>
    <t>N/A - data provided is a count within each classification</t>
  </si>
  <si>
    <t xml:space="preserve"> </t>
  </si>
  <si>
    <t>The age of the individual on the last day of the reporting period or age at the time of death if an individual has died. Where the age of an individual has not been recorded, please record them in the Not Known column. We only expect this category to be used in a minority of cases.</t>
  </si>
  <si>
    <t>SG1a, SG3a, SG3b, SG4a, SG4b, SG5b</t>
  </si>
  <si>
    <t>Mandatory Cells cannot be bank
Row total expected to be greater than 0</t>
  </si>
  <si>
    <t>Mandatory for Section 42 Safeguarding Enquires, Optional / Voluntary for Safeguarding Concerns and Other Safeguarding Enquiries</t>
  </si>
  <si>
    <t>65-74</t>
  </si>
  <si>
    <t>75-84</t>
  </si>
  <si>
    <t>85-94</t>
  </si>
  <si>
    <t>95+</t>
  </si>
  <si>
    <t>Not Known</t>
  </si>
  <si>
    <t>When the safeguarding investigation is complete and the conclusions and actions have been decided.  Only enquiries that concluded within this reporting year should be recorded.  This can include cases that began in a previous reporting period.</t>
  </si>
  <si>
    <t xml:space="preserve">SG2a, SG2b, SG2a_b1, SG2a_b2, SG2c, SG2e, SG3a, SG3b, SG4a, SG4b, </t>
  </si>
  <si>
    <t>Mandatory Cells cannot be blank. 
Total of all mandatory cells expected to be greater than 0, except in SG4a.</t>
  </si>
  <si>
    <t>Mandatory for Concluded Section 42 Enquires, Optional / Voluntary for Concluded Other Enquires</t>
  </si>
  <si>
    <t>Concluded section 42 enquires</t>
  </si>
  <si>
    <t>Concluded other safeguarding enquires</t>
  </si>
  <si>
    <t>Looks at whether desired outcomes have been achieved is part of Making Safeguarding Personal (MSP). Desired outcomes are the wishes of the adult at risk or their representative which have been expressed at some point during the information gathering or enquiry phases.</t>
  </si>
  <si>
    <t>Yes they were asked and outcomes were expressed</t>
  </si>
  <si>
    <t xml:space="preserve">Yes they were asked but no outcomes were expressed </t>
  </si>
  <si>
    <t>Don't Know</t>
  </si>
  <si>
    <t>Not recorded</t>
  </si>
  <si>
    <t>The ethnicity categories are based on those established by the Office for National Statistics and used in the 2011 Census, as well as including additional classifications of 'Refused' and 'Undeclared / Not Known'.</t>
  </si>
  <si>
    <t>SG1c</t>
  </si>
  <si>
    <t>Mandatory Cells cannot be blank. 
Row Total expected to be greater than 0</t>
  </si>
  <si>
    <t>Mandatory for Section 42 Safeguarding Enquires, Optional/Voluntary for Safeguarding Concerns and Other Safeguarding Enquiries</t>
  </si>
  <si>
    <t>Mixed / Multiple</t>
  </si>
  <si>
    <t>Undeclared / Not Known</t>
  </si>
  <si>
    <t>The gender the individual considers themselves to be. This is either male or female, and in the case of transgender, it should be recorded as the preference of the individual concerned.</t>
  </si>
  <si>
    <t xml:space="preserve">SG1b </t>
  </si>
  <si>
    <t xml:space="preserve">Describes where the alleged safeguarding incident took place. </t>
  </si>
  <si>
    <t>SG2b, SG2a_b1, SG2a_b2</t>
  </si>
  <si>
    <t>Mandatory (except when relating to Other Concluded Safeguarding Enquires which are Optional / voluntary)</t>
  </si>
  <si>
    <t xml:space="preserve">Detailing, for each enquiry, whether the adult at risk lacked capacity to make decisions related to the safeguarding enquiry. </t>
  </si>
  <si>
    <t>SG3a, SG3b</t>
  </si>
  <si>
    <t xml:space="preserve">Mandatory cells cannot be blank.                                                    
Total of mandatory cells should be greater than 0.                                                           </t>
  </si>
  <si>
    <t>Mandatory for Concluded Section 42 Enquires, Optional / Voluntary for Other Concluded Enquires</t>
  </si>
  <si>
    <t>Yes, they lacked capacity</t>
  </si>
  <si>
    <t>No, they did not lack capacity</t>
  </si>
  <si>
    <t>Don’t know</t>
  </si>
  <si>
    <t>Of the enquiries recorded as 'Yes, they lacked capacity', in how many of these cases was support provided by an advocate, family or friend?</t>
  </si>
  <si>
    <t>PSR</t>
  </si>
  <si>
    <t>Primary Support Reasons (PSRs) describe what type of support is being provided to the adult at risk. We would expect PSR to be determined through a social care assessment or review and then recorded on the local system. We do not expect local authorities to assess PSRs as part of the safeguarding process and therefore would expect PSR data to be taken from existing information on the local care management system.</t>
  </si>
  <si>
    <t xml:space="preserve">SG1d </t>
  </si>
  <si>
    <t>Mandatory for Section 42 Safeguarding Enquires, Optional/Voluntary Safeguarding Concerns and Other Safeguarding Enquiries.</t>
  </si>
  <si>
    <t>Support with Memory &amp; Cognition</t>
  </si>
  <si>
    <t>No Support Reason</t>
  </si>
  <si>
    <t>RHC</t>
  </si>
  <si>
    <t>Reported Health Conditions (RHCs) are the reasons why support is provided to the adult at risk. A RHC relates to an illness, disability or condition affecting the client - and diagnosed by a healthcare professional - that contributes to the client's need for support. Individuals should only have a RHC on the local system if they are receiving support. However, not all individuals who receive support will have a RHC.
We would expect RHCs to be recorded on the local system as part of a social care assessment or review. We do not expect local authorities to assess RHCs as part of the safeguarding process and therefore we would expect RHC data to be taken from existing information on the local care management system.</t>
  </si>
  <si>
    <t>SG1e</t>
  </si>
  <si>
    <t xml:space="preserve">Mandatory Cells cannot be blank. </t>
  </si>
  <si>
    <t xml:space="preserve">Long Term Health condition - Physical </t>
  </si>
  <si>
    <t>Chronic Obstructive Pulmonary Disease</t>
  </si>
  <si>
    <t>Cancer</t>
  </si>
  <si>
    <t>Acquired Physical Injury</t>
  </si>
  <si>
    <t>HIV / AIDS</t>
  </si>
  <si>
    <t>Long Term Health condition - Neurological</t>
  </si>
  <si>
    <t>Stroke</t>
  </si>
  <si>
    <t>Parkinson's</t>
  </si>
  <si>
    <t>Motor Neurone Disease</t>
  </si>
  <si>
    <t>Acquired Brain Injury</t>
  </si>
  <si>
    <t>Sensory Impairment</t>
  </si>
  <si>
    <t>Visually impaired</t>
  </si>
  <si>
    <t>Hearing impaired</t>
  </si>
  <si>
    <t xml:space="preserve">Learning, Developmental or Intellectual Disability </t>
  </si>
  <si>
    <t>Learning Disability</t>
  </si>
  <si>
    <t xml:space="preserve">Mental Health Condition </t>
  </si>
  <si>
    <t>Dementia</t>
  </si>
  <si>
    <t>No Relevant Long-Term Reported Health Conditions</t>
  </si>
  <si>
    <t>Was a risk identified and was any action taken / planned to be taken?</t>
  </si>
  <si>
    <t>SG2c</t>
  </si>
  <si>
    <t>Mandatory cells cannot be blank. Total of mandatory cells should be greater than 0</t>
  </si>
  <si>
    <t>Risk identified and action taken</t>
  </si>
  <si>
    <t>Risk identified and no action taken</t>
  </si>
  <si>
    <t>Risk - Assessment inconclusive and action taken</t>
  </si>
  <si>
    <t>Risk - Assessment inconclusive and no action taken</t>
  </si>
  <si>
    <t>No risk identified and action taken</t>
  </si>
  <si>
    <t>No risk identified and no action taken</t>
  </si>
  <si>
    <t>Enquiry ceased at individual's request and no action taken</t>
  </si>
  <si>
    <t>Where a risk was identified, what was the outcome / expected outcome when the case was concluded? This describes what happened to the risk being actioned. It is the decision of the safeguarding officer as to which option to record but the views of the individual at risk (or the person acting in their best interests) and other colleagues should be considered where possible.</t>
  </si>
  <si>
    <t>SG2e</t>
  </si>
  <si>
    <t>Risk Remained</t>
  </si>
  <si>
    <t>Risk Reduced</t>
  </si>
  <si>
    <t>Risk Removed</t>
  </si>
  <si>
    <t>Safeguarding Activity relates to cases as opposed to individuals (unlike Individuals Involved in Safeguarding Activity). Collects distinct counts of the following:
• Total Number of Safeguarding Concerns received during the reporting period
• Total Number of Section 42 Safeguarding Enquiries commenced during the reporting period
• Total Number of Other Safeguarding Enquiries commenced during the reporting period
Please note that these counts relate to cases and not individuals</t>
  </si>
  <si>
    <t>SG1f</t>
  </si>
  <si>
    <t>Cannot be blank.                                                                            Safeguarding Concerns and Section 42 Safeguarding Enquiries expected to be greater than 0.</t>
  </si>
  <si>
    <t>SARs</t>
  </si>
  <si>
    <t>When an adult at risk dies from or suffers from serious harm, a SAR is conducted to identify how local professionals and organisations can improve the way they work together. A Safeguarding Adults Board (SAB) would usually make the decision to instigate a SAR and a report will be produced to document the findings and recommendations. This is a count of SARs which concluded during the reporting year.</t>
  </si>
  <si>
    <t>SG5a</t>
  </si>
  <si>
    <t>Mandatory Cells cannot be blank</t>
  </si>
  <si>
    <t>SARs where one or more individual died</t>
  </si>
  <si>
    <t>SARs where no individuals died</t>
  </si>
  <si>
    <t>When an adult at risk dies from or suffers from serious harm, a SAR is conducted to identify how local professionals and organisations can improve the way they work together. A Safeguarding Adults Board (SAB) would usually make the decision to instigate a SAR and a report will be produced to document the findings and recommendations. This is a count of individuals involved in SARs which concluded during the reporting year.</t>
  </si>
  <si>
    <t>SG5a, SG5b</t>
  </si>
  <si>
    <t>Mandatory cells cannot be blank</t>
  </si>
  <si>
    <t>Individuals involved in SARs who suffered serious harm and died</t>
  </si>
  <si>
    <t>Individuals involved in SARs who suffered serious harm and survived</t>
  </si>
  <si>
    <t xml:space="preserve">The source of risk refers to the person who is suspected of carrying out abuse.  If a concluded enquiry has determined that there is more than one source of risk, there should be a count for each source type in these tables.  </t>
  </si>
  <si>
    <t>SG2a, SG2b, SG2c, SG2e</t>
  </si>
  <si>
    <t>Mandatory cells cannot be blank.                                                   
Total of mandatory cells should be greater than 0.</t>
  </si>
  <si>
    <t>Mandatory for Concluded Section 42 Enquiries, Optional / Voluntary for Other Concluded Enquires</t>
  </si>
  <si>
    <t>Other – Known to Individual</t>
  </si>
  <si>
    <t>Other - Unknown to individual</t>
  </si>
  <si>
    <t>The type of risk describes the nature of the allegations made, such as physical or sexual. Multiple types of risk can be included in this table; please record one count for each different type and source.</t>
  </si>
  <si>
    <t>SG2a, SG2a_b1, SG2a_b2</t>
  </si>
  <si>
    <t>Mandatory cells cannot be blank, Total of mandatory cells should be greater than 0</t>
  </si>
  <si>
    <t>Mandatory for Section 42 enquires, Voluntary for Other enquires.</t>
  </si>
  <si>
    <t xml:space="preserve"> N/A</t>
  </si>
  <si>
    <t xml:space="preserve">If, during the year ending 31 March, a granted authorisation has come to an end for whatever reason, enter the date on which the authorisation actually ended.  Under all other circumstances, including where the individual died before the authorisation is granted, leave blank. </t>
  </si>
  <si>
    <t>DoLS</t>
  </si>
  <si>
    <t>Column V</t>
  </si>
  <si>
    <t>Date (valid Microsoft date format)</t>
  </si>
  <si>
    <t>• Should be blank where Application Status is not 1
• Should be blank where DoLS has not yet ended by the end of the submission period
• Where a date is entered, it should be between the start of the submission period (the 1st of April) and  the end of the submission period (the 31st March) 
• Should not be blank where a Review is 1-7 (DoLS terminated)
• Must be after Third Party Request Date
• Must be on or after Date Application Received 
• Must be after Date Of Last Assessment 
• Must be after Application Sign Off Date
• Must be on or before Planned End Date</t>
  </si>
  <si>
    <t>2015 - Current</t>
  </si>
  <si>
    <t xml:space="preserve">Age is recorded using the age of the person at the date from which the Standard Authorisation is/was sought, as referenced in the DoLS form 1.  This should be recorded regardless of whether or not the authorisation was granted. </t>
  </si>
  <si>
    <t>Column Y</t>
  </si>
  <si>
    <t>• Should not be blank
• Should be greater than 15 and less than 121
• Should not be less than 18 where Application Status = 1</t>
  </si>
  <si>
    <t>Application Reference - This is created using a formula combining the three digit CASSR code; the Person Reference, the year (e.g. 20 for 2019-20), followed by an index of the DoLS applied to the individual. This will be generated automatically upon entry of Person Reference and LA Code</t>
  </si>
  <si>
    <t>Column A</t>
  </si>
  <si>
    <t>System generated</t>
  </si>
  <si>
    <t>This is the date the authorisation request is completed by the council (Supervisory Body). A request is considered to be completed when the decision is made to grant/not grant the authorisation and the relevant form (new form 5 for granted authorisations or new form 6 for not granted authorisations) has been completed and signed by the relevant person at the council. Where the person has died or their circumstances have changed before completion of the application and your Supervisory Body does not use form 6 in these scenarios, record the date the Supervisory Body became aware of the change in circumstances. If the assessment has not yet been signed off at the 31st March at the end of the submission period, then the field should be left blank.</t>
  </si>
  <si>
    <t>Column N</t>
  </si>
  <si>
    <t>• Should be between 01/01/2017 and 31/03/2020 or blank
• Should be blank where the Application Status is 3 (Not Yet Signed Off)
• Must be after Third Party Request Date
• Must be on or after Date Application Received
• Must be on or after Date Of Last Assessment
• Must be before the Planned End Date where authorisation is granted
• Must be before the Actual End Date where authorisation is granted</t>
  </si>
  <si>
    <t>This field indicates the present status of the application. If the decision to grant or not grant the application has been made this should be indicated here. An application may also still be in progress at the end of the collection period. (March 31st)</t>
  </si>
  <si>
    <t>Column O</t>
  </si>
  <si>
    <t>• Should not be blank
• Should be 0, 1 or 3
• Should only be 1 where all six assessment criteria are either 1 or 3
• Should only be 0 where at least one of the six assessment criteria was not satisfied</t>
  </si>
  <si>
    <t>0 = Not granted
1 = Granted
3 = Not yet signed off by Supervisory Body</t>
  </si>
  <si>
    <t>Value "2 = Withdrawn" was removed in 2019</t>
  </si>
  <si>
    <t xml:space="preserve">To show which of the assessments have been undertaken for each case, and it will show the progress of the assessment as well as help with validation when the data is returned to NHS Digital. The outcomes are recorded as either 1 for satisfied, 2 for not satisfied, 3 for equivalent assessment from a prior DoLS application or 0 for not assessed. 
The six requirements of the assessment that must be met are: 
Age Requirement
Mental Health Requirement
Mental Capacity Requirement
No Refusals Requirement
Eligibility Requirement
Best Interests Requirement. </t>
  </si>
  <si>
    <t>Columns G-L</t>
  </si>
  <si>
    <t>• Should not be blank
• Should be 0, 1, 2 or 3
• Should be 1 or 3 when Application Status = 1
• Cannot be 0 or 2 when Application Status = 1</t>
  </si>
  <si>
    <t>Mental Health Requirement</t>
  </si>
  <si>
    <t>1 = Satisfied
2 = Not Satisfied
3 = Equivalent Assessment
0 = Not Assessed</t>
  </si>
  <si>
    <t xml:space="preserve">The CQC Location Code is used in this collection to mean the place for which the authorisation is requested. </t>
  </si>
  <si>
    <t>Column D</t>
  </si>
  <si>
    <t>Should not be blank
Should be a valid CQC location code</t>
  </si>
  <si>
    <t>This is the date the authorisation request was received by the council (Supervisory Body), to instigate the assessment process. The date will be a standard format that will be consistent across all returns from councils.  Do not leave this field blank, all active DoLS cases must have a date the authorisation request was submitted to the Supervisory Body, regardless of the outcome of the assessment.</t>
  </si>
  <si>
    <t>Column E</t>
  </si>
  <si>
    <t>• Should not be blank
• Should be on or before the end of the submission period (31st March)
• Must be on or after Third Party Request Date
• Must be before Date Of Last Assessment
• Must be before Application Sign Off Date
• Must be before the Planned End Date where authorisation is granted
• Must be before the Actual End Date where authorisation is granted</t>
  </si>
  <si>
    <t>This is the date when the most recent assessment was completed, irrespective of whether all the six assessments are completed or not. For example if only  3 out of the 6 assessments (column H-M) are completed, this should be populated with the date of completion of the latest of the 3 assessments. For applications with none of the 6 assessments completed this field should be left blank.</t>
  </si>
  <si>
    <t>Column M</t>
  </si>
  <si>
    <t>• Should be between 01/01/2018 and 31/03/2020 or blank
• Should be blank where none of the assessments has been completed (i.e.. all of columns H-M = 0) 
• Must be after Third Party Request Date where authorisation is granted
• Must be on or after Date Application Received 
• Must be on or before Application Sign Off Date
• Must be before the Planned End Date where authorisation is granted
• Must be before the Actual End Date where authorisation is granted</t>
  </si>
  <si>
    <t>2017 - Current</t>
  </si>
  <si>
    <t xml:space="preserve">From 2015 to 2016 only it was titled "Date all assessments completed" with a slightly different definition, meaning it was NA where any assessment was not assessed. </t>
  </si>
  <si>
    <t>While the person must have a mental health disorder as defined under the Mental Health Act 1983, there may be another disability that is primarily associated with the person. 
In most cases, a mental health issue will be the primary disability, however please respond as accurately as possible.</t>
  </si>
  <si>
    <t>Column AC</t>
  </si>
  <si>
    <t>• Should not be blank
• Should be between 0 and 8</t>
  </si>
  <si>
    <t>1 = Physical disability: Hearing impairment</t>
  </si>
  <si>
    <t xml:space="preserve">2 = Physical disability: Visual impairment </t>
  </si>
  <si>
    <t xml:space="preserve">3 = Physical disability: Dual sensory loss </t>
  </si>
  <si>
    <t xml:space="preserve">4 = Physical disability: Other </t>
  </si>
  <si>
    <t xml:space="preserve">5 = Mental health needs: Dementia </t>
  </si>
  <si>
    <t xml:space="preserve">6 = Mental health needs: Other </t>
  </si>
  <si>
    <t xml:space="preserve">7 = Learning disability </t>
  </si>
  <si>
    <t>8 = Any other disability which is not previously listed</t>
  </si>
  <si>
    <t>0 = No disability</t>
  </si>
  <si>
    <t>Physical disability: Hearing impairment
Physical disability: Visual impairment 
Physical disability: Dual sensory loss 
Physical disability: Other 
Mental health needs: Dementia 
Mental health needs: Other 
Learning disability 
Any other disability which is not previously listed
No disability</t>
  </si>
  <si>
    <t>A Best Interests Assessment is when the assessor determines whether the situation amounts to a deprivation of liberty, and if so, whether or not this deprivation of liberty is in the person’s best interests. A DoLS would be in a person’s best interest if it is necessary to prevent them from harm and if it is a proportionate response to the likelihood and seriousness of that harm. If authorisation was not granted or was withdrawn, but the assessor concluded that deprivation of liberty was occurring, then this would be recorded as 1 for Yes. If the authorisation was not granted or was withdrawn, and the Best Interests Assessor did not report any deprivation of liberty then record this as 0.  If the authorisation was granted, record 9 for Not Applicable. If the authorisation was not granted and a BI assessment was not completed, record 9.</t>
  </si>
  <si>
    <t>Column Q</t>
  </si>
  <si>
    <t xml:space="preserve">• Should be 0, 1 or 9
• Should be 9 where the Application Status = 1 or 3
• Should be 9 where the Application Status = 0 and BI assessment = 0 (there was no BI assessment)
• Should not be 9 where the Application Status is 0 and the BI assessment is 1, 2 or 3
</t>
  </si>
  <si>
    <t xml:space="preserve">Not granted, DoLS did not occur </t>
  </si>
  <si>
    <t>Not granted but DoLS is occurring/has occurred</t>
  </si>
  <si>
    <t>Not applicable if DoLS is granted or, is not granted and BI assessment not completed</t>
  </si>
  <si>
    <t>0 = Not granted, DoLS did not occur 
1 = Not granted but DoLS is occurring/has occurred
9 = Not applicable if DoLS is granted or, is not granted and BI assessment not completed</t>
  </si>
  <si>
    <t>Please record the number of consecutive days the person has been deprived of their liberty up to the end of the DoLS in question. This is to determine the length of time the person has been continuously subject to DoLS, including any previous authorisations that have run consecutively with no breaks. This may include authorisations from previous reporting periods. Where the DoL was granted and has not yet ended, please enter the number of days from the start of the first of the consecutive DoLs being granted, up to 31 March at the end of the submission period. The duration of the entire DoLS period should only be recorded for the length of the standard DoLS authorisations; it should not include any days the individual was subject to an urgent authorisation.</t>
  </si>
  <si>
    <t>Column W (2019-2020)</t>
  </si>
  <si>
    <t>• Should be blank where the Application Status is not 1
• Should be a whole number where the Application Status is 1</t>
  </si>
  <si>
    <t>2015 - 2020</t>
  </si>
  <si>
    <t>This field was removed in 2020</t>
  </si>
  <si>
    <t>This cell will automatically calculate the length of time the person has been subjected to DoLS for the application in question, based on the  “Start Date of Authorisation” and “Actual end date”. This indicates the length of the standard DoLS authorisation and does not include any days individual was subjected to an urgent authorisation. 
Where the DoLS was granted before 31 March 2018 and has not yet ended, this will be populated with the number of days from the 'Start Date of Authorisation' up to 31 March 2018. If the application has not been granted, withdrawn, is still to be signed off by the supervisory body, or authorisation has not started as on 31 March 2018, this will be populated with NA for Not Applicable. Duration will be automatically calculated only for those records which have the 'Person Reference' populated.</t>
  </si>
  <si>
    <t>Column X (2017-2018)</t>
  </si>
  <si>
    <t>System Generated</t>
  </si>
  <si>
    <t>2015 - 2018</t>
  </si>
  <si>
    <t>This field was made system generated in the 2016-2017 collection. Prior to that the description specified "Where the DoLS was granted, and has not yet ended please enter the number of days from start of DoLS being granted, up to 31 March 2016. The number of days is recorded in this field. Please enter NA for Not Applicable where the authorisation has not been granted or withdrawn for any reason."
This field is was removed in 2018</t>
  </si>
  <si>
    <t xml:space="preserve">Ethnicity is defined based on the categories established in the ‘ONS Harmonisation Programme Primary Set of Harmonised Concepts and Questions’ and used in the 2011 Census of England and Wales, as well as including the additional classification of ‘No Data’. The DoLS return uses the top tier classifications of ethnicity. </t>
  </si>
  <si>
    <t>Column AA</t>
  </si>
  <si>
    <t>• Should not be blank
• Should be between 1 and 7</t>
  </si>
  <si>
    <t>Mixed/Multiple ethnic groups</t>
  </si>
  <si>
    <t>Asian/Asian British</t>
  </si>
  <si>
    <t>Black/Black British</t>
  </si>
  <si>
    <t>Other Ethnic origin</t>
  </si>
  <si>
    <t>Not stated</t>
  </si>
  <si>
    <t>Undeclared/Not known</t>
  </si>
  <si>
    <t>1 = White
2 = Mixed/Multiple ethnic groups
3 = Asian/Asian British
4 = Black/Black British
5 = Other Ethnic origin
6 = Not stated
7 = Undeclared/Not known</t>
  </si>
  <si>
    <t xml:space="preserve">Defined as the gender the individual considers themselves to be. In the case of transgender, it should be recorded as the preference of the individual concerned. </t>
  </si>
  <si>
    <t>Column Z</t>
  </si>
  <si>
    <t>• Should not be blank
• Should be 1 or 2</t>
  </si>
  <si>
    <t>1 = Male
2 = Female</t>
  </si>
  <si>
    <t xml:space="preserve">LA Code - The LA code is entered using the three digit code that signifies a council with adult social service responsibilities (CASSR) </t>
  </si>
  <si>
    <t>Column C</t>
  </si>
  <si>
    <t>Number (3 digit)</t>
  </si>
  <si>
    <t>Should not be blank
Should be the same on all rows
Should be a valid LA code</t>
  </si>
  <si>
    <t xml:space="preserve">This should be how many DoLS have previously been granted to the individual where authorisations have run consecutively without a break.  This may include authorisations from previous reporting periods.  This should not include the current DoLS application. </t>
  </si>
  <si>
    <t>Column X (2019-2020)</t>
  </si>
  <si>
    <t>During an authorised DoLS case, a number of reviews can occur, which will reassess whether the person should continue to be subject to a DoL. Reviews may take place at any time during the DoLS period. Please record the number of reviews during the case, regardless of whether the case has ended or still continues.  Please enter 0 if there have been no reviews where the authorisation was granted.  Please leave blank where the DoLS was not granted for any reason.</t>
  </si>
  <si>
    <t>Column S</t>
  </si>
  <si>
    <t>• Should be blank where the Application Status is not 1
• Should be 0 or above where the Application Status is 1</t>
  </si>
  <si>
    <t xml:space="preserve">A review is a fresh 'look' at the circumstances where a DoLS has been authorised.  Where one review or more has taken place during the active DoLS case, please record the outcome of the latest review. If one of the six requirements is no longer met, then that would be the reason the DoLS authorisation is revoked. Possible other reasons include death or change in circumstances. </t>
  </si>
  <si>
    <t>Column T</t>
  </si>
  <si>
    <t>• Should be between 0 and 9
• Should be 9 where the Application Status is not 1
• Should be 0 to 8 where the Application Status is 1
• Should not be 0 or 9 where Number of Reviews is greater than 0</t>
  </si>
  <si>
    <t xml:space="preserve">Mental Health Requirement not met  </t>
  </si>
  <si>
    <t>Mental Capacity Requirement not met</t>
  </si>
  <si>
    <t>No Refusals Requirement not met</t>
  </si>
  <si>
    <t>Eligibility Requirement not met</t>
  </si>
  <si>
    <t>Best Interests Requirement not met</t>
  </si>
  <si>
    <t>Change in client circumstances</t>
  </si>
  <si>
    <t>Death of client</t>
  </si>
  <si>
    <t>No criteria failed, DoLS remains</t>
  </si>
  <si>
    <t>No review</t>
  </si>
  <si>
    <t>DoLS not granted</t>
  </si>
  <si>
    <t>1 = Mental Health Requirement not met 
2 = Mental Capacity Requirement not met
3 = No Refusals Requirement not met
4 = Eligibility Requirement not met
5 = Best Interests Requirement not met
6 = Change in client circumstances
7 = Death of client
8 = No criteria failed, DoLS remains
9 = DoLS not granted
0 = No review</t>
  </si>
  <si>
    <t xml:space="preserve">Person Reference - This should contain a local reference that is unique to the individual for whom the DoLS applies. It can be made up of letters or numbers or a combination of the two. This code should be re-used where another DoLS case occurs for the same individual. This must be a local reference and one which ensures that the identity of the person is protected.  </t>
  </si>
  <si>
    <t>Column B</t>
  </si>
  <si>
    <t>Should not be blank</t>
  </si>
  <si>
    <t>DoLS cases, when authorised, have a duration to indicate how long the authorisation is in place. Due to the review process, a case may end earlier than the noted date.  The planned end date should be the date that the authorisation is/was originally due to finish when the authorisation was granted. If the authorisation has not been granted or is still to be signed off by the Supervisory Body, it should be left blank.</t>
  </si>
  <si>
    <t>Column U</t>
  </si>
  <si>
    <t>• Should be within the submission period or up to year later (i.e. the 1st April to the 31st March a year later) or blank
• Should be blank where Application Status is not 1
• Should not be blank where Application Status is 1
• Must be after Third Party Request Date
• Must be on or after Date Application Received 
• Must be after Date Of Last Assessment 
• Must be after Application Sign Off Date
• Must be on or after the Actual end date</t>
  </si>
  <si>
    <t>Where the DoLS authorisation is not granted, it could be due to failing one or more of the six requirements listed above. However, there are also other reasons why a request might not be granted: There may have been a change in circumstances, for example if the individual has moved location or has died before a decision was made or assessments completed.</t>
  </si>
  <si>
    <t>Column P</t>
  </si>
  <si>
    <t>• Should be 1, 2, 3, 4 or 9
• Should not be 9 when Application Status is 0</t>
  </si>
  <si>
    <t>1 = Assessment Criteria Not Met
2 = Change of Circumstances
3 = Death of person
4 = Admin error
9 = Not applicable</t>
  </si>
  <si>
    <t xml:space="preserve">The sexual orientation of an individual is defined as “the physical and emotional attraction a person feels towards other people”. The code used should reflect how the individual views their own sexual orientation. </t>
  </si>
  <si>
    <t>Column AB</t>
  </si>
  <si>
    <t>• Should not be blank
• Should be between 0 and 5</t>
  </si>
  <si>
    <t>Heterosexual/Straight</t>
  </si>
  <si>
    <t>Gay/Lesbian</t>
  </si>
  <si>
    <t>Prefer not to say</t>
  </si>
  <si>
    <t>Not known</t>
  </si>
  <si>
    <t>1 = Heterosexual/Straight
2 = Gay/Lesbian
3 = Bisexual
4 = Other
5 = Prefer not to say
0 = Not known</t>
  </si>
  <si>
    <t>The actual date the DoLS application was authorised to begin rather than the application sign off date. This date will be used to calculate the duration of each authorised DoL. If the application has not yet been signed off or Not Granted it should be left blank.</t>
  </si>
  <si>
    <t>Column R</t>
  </si>
  <si>
    <t>• Should be between the first of January the year before the collection (tbc) and the 31st March the end of the submission period, or blank
• Should be a date where the Application Status is 1 (enter the date when the DoL has started or planned to start)
• Should be blank where the Application Status is 3 (Not Yet Signed Off) or 0 (Not Granted)
• Should be on or after the Application Sign Off Date
• Must be before the Planned End Date where authorisation is granted
• Must be before the Actual End Date where authorisation is granted</t>
  </si>
  <si>
    <t>Third party request date</t>
  </si>
  <si>
    <t>A third party refers to a member of staff, family member, carer, or any other person not directly involved with the DoLS process, who suspects unauthorised deprivation of liberty. The law entitles a third party to ask the Managing Authority to change the care plan to avoid deprivation of liberty, or to give itself an urgent authorisation and request a standard authorisation. If the third party does not feel this was dealt with satisfactorily they may formally request a full assessment. If the request for assessment comes from a third party, the date should be recorded.</t>
  </si>
  <si>
    <t>Column G (2018-2019)</t>
  </si>
  <si>
    <r>
      <t>• Must not be blank
• Must be in a valid Microsoft date format where a date is recorded
• If the assessment is not via a third party, then NA Must be recorded for Not Applicable
• Must be betwee</t>
    </r>
    <r>
      <rPr>
        <sz val="12"/>
        <rFont val="Arial"/>
        <family val="2"/>
      </rPr>
      <t>n 01/01/2016 and 31/03/2018</t>
    </r>
    <r>
      <rPr>
        <sz val="12"/>
        <color theme="1"/>
        <rFont val="Arial"/>
        <family val="2"/>
      </rPr>
      <t xml:space="preserve">
• Must be on or before Date application received 
• Must be before Date of last assessment
• Must be before Application sign off date 
• Must be before the Planned end date where authorisation is granted
• Must be before the Actual end date where authorisation is granted
</t>
    </r>
  </si>
  <si>
    <t>2015 - 2019</t>
  </si>
  <si>
    <t>Removed from the return in 2019</t>
  </si>
  <si>
    <t>Is the request for a standard authorisation is accompanied by an urgent authorisation?</t>
  </si>
  <si>
    <t>Column F</t>
  </si>
  <si>
    <t>• Should not be blank
• Should be 0 or 1</t>
  </si>
  <si>
    <t>0 = No,1=Yes</t>
  </si>
  <si>
    <t>Guardianship</t>
  </si>
  <si>
    <t>If the case has closed during the reporting period then this is the date that should be provided. If the exact date is not known, provide an estimate of the date from the records available. Closure dates should only be recorded for cases that have been closed and not renewed. If a case is reviewed and renewed, this is a continuation of the same case; the reference number and commencement date should remain the same, and no closure date should be recorded.</t>
  </si>
  <si>
    <t>Guardianship under the Mental Health Act 1983</t>
  </si>
  <si>
    <t>Table 1, Column F</t>
  </si>
  <si>
    <t>Date</t>
  </si>
  <si>
    <t>• Format must be dd/mm/yyyy
• Can be blank"</t>
  </si>
  <si>
    <t>1998 onwards</t>
  </si>
  <si>
    <t>In 2016 the collection became biennial</t>
  </si>
  <si>
    <t>The date on which the case commenced. If the exact date is not known, enter 1st of the month and the year</t>
  </si>
  <si>
    <t>Table 1, Column B</t>
  </si>
  <si>
    <t>• Format must be dd/mm/yyyy</t>
  </si>
  <si>
    <t>A unique number which is used to identify the case; number in sequence continuing from the last number used. Do not re-use reference numbers of closed cases.
The unique reference number should remain the same for the entire duration of the case. If the case is renewed it retains the same reference number.</t>
  </si>
  <si>
    <t>Table 1, Column A</t>
  </si>
  <si>
    <t>Text and/or Numeric</t>
  </si>
  <si>
    <t>• Can be alpha, numeric or a combination of both
• Must be unique for each person</t>
  </si>
  <si>
    <t>Specify the relationship of the guardian to the client, e.g. spouse, parent, child. If guardianship has been conferred on the local authority, leave column E blank.</t>
  </si>
  <si>
    <t>Table 1, column E</t>
  </si>
  <si>
    <t>• Can be blank</t>
  </si>
  <si>
    <t>The section of the Mental Health Act 1983 under which the Guardianship order was made; this should be 7 or 37. Do not enter other sections of the Act.</t>
  </si>
  <si>
    <t>Table 1, column C</t>
  </si>
  <si>
    <t>Numeric</t>
  </si>
  <si>
    <t xml:space="preserve">• Must be 7 or 37
</t>
  </si>
  <si>
    <t>7 or 37</t>
  </si>
  <si>
    <t>The sex the individual considers themselves to be. This is either male or female, and in the case of transgender, it should be recorded as the preference of the individual concerned.</t>
  </si>
  <si>
    <t>Table 1, Column D</t>
  </si>
  <si>
    <t>• Must be M or F</t>
  </si>
  <si>
    <t>M = Male
F = Female"</t>
  </si>
  <si>
    <t>Deferred Payment Agreements (DPA)</t>
  </si>
  <si>
    <t>The age of the deferred payment holder on the date the agreement was signed.</t>
  </si>
  <si>
    <t>Deferred Payment Agreements</t>
  </si>
  <si>
    <t>All tables</t>
  </si>
  <si>
    <t>65+</t>
  </si>
  <si>
    <t>2015-16 (voluntary), 2017-18 onwards</t>
  </si>
  <si>
    <t>2015-16 as a voluntary collection. The collection was made mandatory in 2017-18.</t>
  </si>
  <si>
    <t>The value of the Deferred Payment agreement at the end of the financial year by value classification banding</t>
  </si>
  <si>
    <t>DPA004, table 4b</t>
  </si>
  <si>
    <t>&lt;£300 (n)</t>
  </si>
  <si>
    <t>£300 - £400 (n)</t>
  </si>
  <si>
    <t>£400 - £500 (n)</t>
  </si>
  <si>
    <t>&gt; £500 (n)</t>
  </si>
  <si>
    <t>Activity relating to Deferred Payment Agreements; total number, number of agreements written off &amp; number of agreements where the amount has been recovered.</t>
  </si>
  <si>
    <t>DPA0001, Table 1a &amp; 1b</t>
  </si>
  <si>
    <t>Total number of DPAs</t>
  </si>
  <si>
    <t>Total number of outstanding DPAs at end of year (31st March)</t>
  </si>
  <si>
    <t>Total number of new DPAs agreed during the year (1st April - 31st March)</t>
  </si>
  <si>
    <t>Recovery attempted, no value recovered (1st April - 31st March)</t>
  </si>
  <si>
    <t>Recovery attempted, partial value recovered (1st April - 31st March)</t>
  </si>
  <si>
    <t>LA did not attempt recovery (1st April - 31st March)</t>
  </si>
  <si>
    <t>Total number of fully recovered DPAs during (1st April - 31st March)</t>
  </si>
  <si>
    <t>Financial information relating to the Deferred payment agreement activity</t>
  </si>
  <si>
    <t>DPA002, table 2a &amp; 2b</t>
  </si>
  <si>
    <t>Total Value of DPAs</t>
  </si>
  <si>
    <t>Total value of outstanding DPAs at end of year (31st March)</t>
  </si>
  <si>
    <t>Total value of new DPAs agreed during the year (1st April - 31st March)</t>
  </si>
  <si>
    <t>Total value of fully recovered DPAs during (1st April - 31st March)</t>
  </si>
  <si>
    <t>Total value received against DPAs which have not ended during (1st April - 31st March)</t>
  </si>
  <si>
    <t>The reason the deferred payment agreement has been requested</t>
  </si>
  <si>
    <t>DPA003, table 3b</t>
  </si>
  <si>
    <t>What happened as a result of the request for a deferred payment agreement</t>
  </si>
  <si>
    <t>DPA003, table 3a</t>
  </si>
  <si>
    <t>DPA provided</t>
  </si>
  <si>
    <t>No DPA provided (split by reason)</t>
  </si>
  <si>
    <t>LA reasons</t>
  </si>
  <si>
    <t>Client reasons</t>
  </si>
  <si>
    <t>The eligibility criteria the client falls under</t>
  </si>
  <si>
    <t>DPA001, Table 1a &amp; 1b</t>
  </si>
  <si>
    <t>Deferred Payment Agreements recovered in the period broken down the length of time they have been place</t>
  </si>
  <si>
    <t>DPA005, table 5a &amp;5b</t>
  </si>
  <si>
    <t>6 months or less</t>
  </si>
  <si>
    <t>more than 6 months but less than 12 months</t>
  </si>
  <si>
    <t>more than 12 months but less than 24 months</t>
  </si>
  <si>
    <t>more than 24 months but less than 36 months</t>
  </si>
  <si>
    <t>More than 36 months</t>
  </si>
  <si>
    <t>Planned use of property whilst the deferred payment agreement is in place</t>
  </si>
  <si>
    <t>DPA003, table 3c</t>
  </si>
  <si>
    <t>Sale</t>
  </si>
  <si>
    <t>Rent</t>
  </si>
  <si>
    <t>Family member</t>
  </si>
  <si>
    <t>Empty</t>
  </si>
  <si>
    <t>The reason the deferred payment agreement has ended</t>
  </si>
  <si>
    <t>Reason for end of the DPA</t>
  </si>
  <si>
    <t>DPA concluded due to the death of the holder (n)</t>
  </si>
  <si>
    <t>DPA concluded during the lifetime of the holder (n)</t>
  </si>
  <si>
    <t>Financial security provided for the deferred payment agreement</t>
  </si>
  <si>
    <t>DPA003, table 3d</t>
  </si>
  <si>
    <t>Other financial contributions made to the cost of the clients care as well as the deferred payment agreement</t>
  </si>
  <si>
    <t>DPA004, table 4a</t>
  </si>
  <si>
    <t>Adult Social Care Finance Return (ASC-FR)</t>
  </si>
  <si>
    <t>The actual hourly rate paid for the provision of home care to external providers. The rates should be based on the cost of an hour of personal care and not the rate used for waking nights, sleeping in, or 24 hour care.</t>
  </si>
  <si>
    <t>Activity</t>
  </si>
  <si>
    <t>£</t>
  </si>
  <si>
    <t>The actual hourly rate paid for the provision of home care in-house. The rates should be based on the cost of an hour of personal care and not the rate used for waking nights, sleeping in, or 24 hour care.</t>
  </si>
  <si>
    <t xml:space="preserve">Total Expenditure in year before any deductions </t>
  </si>
  <si>
    <t>FR001 LTS, Tables 1A &amp; 1B, FR002 STS, Tables 2A &amp; 2B, Non SALT totals</t>
  </si>
  <si>
    <t>£000's</t>
  </si>
  <si>
    <t>Total Expenditure (including joint arrangements)</t>
  </si>
  <si>
    <t>Unit costs are based on the actual hourly rate paid for the provision of home care. There will be two rates: one for the hourly rate of in-house home care provision and one for the average hourly rate paid to external providers of home care services. The rates should be based on the cost of an hour of personal care.</t>
  </si>
  <si>
    <t>Income received from third parties</t>
  </si>
  <si>
    <t>£000'S</t>
  </si>
  <si>
    <t>Councils should use this cell to identify how much of the “Income from NHS” column is income from the Better Care Fund. This should be a subset of the total “Income from NHS” – please do not subtract Better Care Fund income from the total Income from NHS fields.</t>
  </si>
  <si>
    <t>Non-SALT Totals</t>
  </si>
  <si>
    <t>Mandatory from 2017/18</t>
  </si>
  <si>
    <t>Expenditure funded by specific and special grants should be included in the relevant expenditure columns. Specific and special revenue grants should not be included as income. The total value of specific and special grants should be entered in the cell at the bottom of the Non SALT &amp; Totals worksheet.</t>
  </si>
  <si>
    <t xml:space="preserve">Nursing care is care that is provided and supervised by a registered qualified nurse in a care home setting. It involves clinical care that can allow working age adults with complex conditions and care needs to be safely supported. </t>
  </si>
  <si>
    <t>Number (weeks)</t>
  </si>
  <si>
    <t xml:space="preserve">Nursing care is care that is provided and supervised by a registered qualified nurse in a care home setting. It involves clinical care that can allow those aged 65+ with complex conditions and care needs to be safely supported. </t>
  </si>
  <si>
    <t>Is a 'home-style', live-in accommodation, with 24 hour-a-day supervised staffing for working age residents, who may need extra help and support with their personal care.</t>
  </si>
  <si>
    <t>Is a 'home-style', live-in accommodation, with 24 hour-a-day supervised staffing for elderly residents, who may need extra help and support with their personal care.</t>
  </si>
  <si>
    <t>As per SeRCOP, Long Term support encompasses any service or support which is provided with the intention of maintaining quality of life for an individual on an ongoing basis, which has been allocated on the basis of eligibility criteria/ policies (i.e. an assessment of need has taken place), and which is subject to regular review. Exclude any Short Term episodes intended for a time-limited period.</t>
  </si>
  <si>
    <t>FR001A</t>
  </si>
  <si>
    <t>Supported Accommodation</t>
  </si>
  <si>
    <t>Community: Direct Payments</t>
  </si>
  <si>
    <t>Community: Home Care</t>
  </si>
  <si>
    <t>Community: Supported Living</t>
  </si>
  <si>
    <t>Community: Other long term care</t>
  </si>
  <si>
    <t>Fairer Charging Income</t>
  </si>
  <si>
    <t>FR001B</t>
  </si>
  <si>
    <t>Memorandum</t>
  </si>
  <si>
    <t>Charges &amp; expenditure information</t>
  </si>
  <si>
    <t>FR001 LTS; FR001A, FR0001B, FR002 STS; FR002A,FR002B, Non SALT Totals</t>
  </si>
  <si>
    <t>Own Provision included in col C</t>
  </si>
  <si>
    <t>Provision by others included in cols D and E</t>
  </si>
  <si>
    <t>Own provision inc joint arrangements (col C), provision by others (col D) and grants (col E)</t>
  </si>
  <si>
    <t>Data on expenditure on social care activities not split by short and long term care.</t>
  </si>
  <si>
    <t>Non SALT Totals</t>
  </si>
  <si>
    <t>Community: Other</t>
  </si>
  <si>
    <t>Expenditure is reported against primary support reason and subdivided by care type</t>
  </si>
  <si>
    <t>FR001A, FR001B, FR002A, FR002B Activity, Unit Costs</t>
  </si>
  <si>
    <t>To allow for comparisons to the RO3 collection.</t>
  </si>
  <si>
    <t>Voluntary</t>
  </si>
  <si>
    <t>Physical Support - 18 to 64</t>
  </si>
  <si>
    <t>Physical Support - 65 and over</t>
  </si>
  <si>
    <t>Sensory Support - 18 to 64</t>
  </si>
  <si>
    <t>Sensory Support - 65 and over</t>
  </si>
  <si>
    <t>Support with Memory and Cognition - 18 to 64</t>
  </si>
  <si>
    <t>Support with Memory and Cognition - 65 and over</t>
  </si>
  <si>
    <t>Learning Disability Support - 18 to 64</t>
  </si>
  <si>
    <t>Learning Disability Support - 65 and over</t>
  </si>
  <si>
    <t>Mental Health Support - 18 to 64</t>
  </si>
  <si>
    <t>Mental Health Support - 65 and over</t>
  </si>
  <si>
    <t>Social Support: Substance Misuse Support - Total</t>
  </si>
  <si>
    <t>Social Support: Asylum Seeker Support - Total</t>
  </si>
  <si>
    <t>Social Support: Support to Carer - Total</t>
  </si>
  <si>
    <t>Social Support: Support for Isolation / Other - Total</t>
  </si>
  <si>
    <t>Assistive Equipment and Technology - Total</t>
  </si>
  <si>
    <t>Social Care Activities - Total</t>
  </si>
  <si>
    <t>Information and Early Intervention - Total</t>
  </si>
  <si>
    <t>Commissioning and Service Delivery - Total</t>
  </si>
  <si>
    <t xml:space="preserve">Employees </t>
  </si>
  <si>
    <t>Net Current Expenditure</t>
  </si>
  <si>
    <t>Capital Items</t>
  </si>
  <si>
    <t>Cost (excl. spec grants)</t>
  </si>
  <si>
    <t>To gain an understanding of the overall expenditure associated with clients supported through short term interventions and support often aimed at helping maintain or improve individuals’ independence (or to compensate for levels of dependency) so that the need for subsequent, longer term care is delayed, reduced or prevented.</t>
  </si>
  <si>
    <t>FR002A, FR002B</t>
  </si>
  <si>
    <t>To maximise Independence</t>
  </si>
  <si>
    <t>Other short term</t>
  </si>
  <si>
    <t>This includes all episodes of support provided that is intended to be time-limited, with the intention of maximising the independence of the individual and reducing/eliminating their need for ongoing support by the CASSR.</t>
  </si>
  <si>
    <t>£000'a</t>
  </si>
  <si>
    <t>Support Setting &amp; Provision Type</t>
  </si>
  <si>
    <t>The breakdown of long term care for unit cost calculations</t>
  </si>
  <si>
    <t>Unit Costs</t>
  </si>
  <si>
    <t>Automatically calculated value</t>
  </si>
  <si>
    <t>All</t>
  </si>
  <si>
    <t>Own provision</t>
  </si>
  <si>
    <t>Provision by others</t>
  </si>
  <si>
    <t>Short &amp; Long Term Support (SALT)</t>
  </si>
  <si>
    <t>The type of accommodation that a client currently has. This should be based upon the client’s main or permanent residence.</t>
  </si>
  <si>
    <t>SALT</t>
  </si>
  <si>
    <t>LTS004 Table 2a, 2b</t>
  </si>
  <si>
    <t>Living on their own or with their family</t>
  </si>
  <si>
    <t>ASCOF 1E
ASCOF 1G</t>
  </si>
  <si>
    <t>Age is calculated as at the last day of the reporting period. If a client dies during the period, their age should be recorded as their age at death.</t>
  </si>
  <si>
    <t>STS001, STS002a, STS002b, LTS001a, LTS001b, LTS001c, LTS002a, LTS002b,  LTS004</t>
  </si>
  <si>
    <t>18 to 64</t>
  </si>
  <si>
    <t>ASCOF 1C, 1E, 1G, 2A</t>
  </si>
  <si>
    <t>STS004</t>
  </si>
  <si>
    <t>65 to 74 years old</t>
  </si>
  <si>
    <t>75 to 84 years old</t>
  </si>
  <si>
    <t>85 years old and over</t>
  </si>
  <si>
    <t>ASCOF 2B</t>
  </si>
  <si>
    <t>LTS003</t>
  </si>
  <si>
    <t>Carer aged under 18</t>
  </si>
  <si>
    <t>Carer aged 18-25</t>
  </si>
  <si>
    <t>Carer aged 26-64</t>
  </si>
  <si>
    <t>Carer aged 65-84</t>
  </si>
  <si>
    <t>Carer aged 85+</t>
  </si>
  <si>
    <t>ASCOF 1C</t>
  </si>
  <si>
    <t>The method utilised to support the carer</t>
  </si>
  <si>
    <t>LTS003 Table 1a, 1b, 2, 3</t>
  </si>
  <si>
    <r>
      <t>Mandatory/</t>
    </r>
    <r>
      <rPr>
        <sz val="12"/>
        <color theme="4"/>
        <rFont val="Arial"/>
        <family val="2"/>
      </rPr>
      <t>Optional</t>
    </r>
  </si>
  <si>
    <t>Support Direct to Carer</t>
  </si>
  <si>
    <t>Information, Advice and Other Universal Services/Signposting</t>
  </si>
  <si>
    <t>Respite or Other Forms of Carer Support delivered to the cared-for person</t>
  </si>
  <si>
    <t>Where support was also provided direct to carer</t>
  </si>
  <si>
    <t>Where information, advice and other universal services or signposting or no direct support was provided to carer</t>
  </si>
  <si>
    <t>The two optional sub classifications were introduced as voluntary in 2018-19</t>
  </si>
  <si>
    <t>The method utilised to purchase the care package for clients in the community.</t>
  </si>
  <si>
    <t>LTS001a Table 1a, 1b
LTS001b Table 1a,1b, 2, 3a, 3b
LTS001c Table 1a, 1b</t>
  </si>
  <si>
    <t>ASCOF 1E,1G, 1C</t>
  </si>
  <si>
    <t>The method utilised to purchase the care package for clients in Prison</t>
  </si>
  <si>
    <t>LTS001a Table 1a, 1b
LTS001b Table 1a,1b, 3a, 3b
LTS001c Table 1a, 1b</t>
  </si>
  <si>
    <t>Made Mandatory in 2018-19</t>
  </si>
  <si>
    <t>The type of employment that a client is currently in</t>
  </si>
  <si>
    <t>LTS004 Table 1</t>
  </si>
  <si>
    <t>Employed</t>
  </si>
  <si>
    <t>Paid - less than 16 hours a week</t>
  </si>
  <si>
    <t>Paid - 16 hours or more a week</t>
  </si>
  <si>
    <t>Not in Paid Employment</t>
  </si>
  <si>
    <t>Not in Paid Employment (seeking work)</t>
  </si>
  <si>
    <t>Not in Paid Employment (not actively seeking work/retired)</t>
  </si>
  <si>
    <t>ASCOF 1E</t>
  </si>
  <si>
    <t>The ethnic group that the individual considers themselves to be.</t>
  </si>
  <si>
    <t>STS002a Table 4, LTS001b Table 3a, 3b</t>
  </si>
  <si>
    <t>White &amp; Black Caribbean</t>
  </si>
  <si>
    <t>White &amp; Black African</t>
  </si>
  <si>
    <t>White &amp; Asian</t>
  </si>
  <si>
    <t>Other ethnic group</t>
  </si>
  <si>
    <t>STS004 table1, LTS004 all tables</t>
  </si>
  <si>
    <t>ASCOF 2B, 1E, 1G</t>
  </si>
  <si>
    <t>Clients who are being referred for reablement or rehabilitations services following a planned or an emergency admission to hospital.</t>
  </si>
  <si>
    <t>Number of discharges in period to rehabilitation where the intention is for the patient to go back home (1st October - 31st December)</t>
  </si>
  <si>
    <t>Number of discharges above where person was still at home 91 days later</t>
  </si>
  <si>
    <t>Any service or support which is provided with the intention of maintaining quality of life for an individual on an ongoing basis, which has been allocated on the basis of eligibility criteria/policies (i.e. an assessment of need has taken place) and is subject to regular review.</t>
  </si>
  <si>
    <t>STS002a, Table 5</t>
  </si>
  <si>
    <t>ASCOF 2A</t>
  </si>
  <si>
    <t>How the assessment or review of carers’ needs was carried out during the reporting period.</t>
  </si>
  <si>
    <t>LTS003, Table 3</t>
  </si>
  <si>
    <t>Jointly with the cared-for person</t>
  </si>
  <si>
    <t>Separately from the cared-for person</t>
  </si>
  <si>
    <t>No review or assessment during the year</t>
  </si>
  <si>
    <t>Describes why the individual requires social care support; the primary disability / impairment impacting on the individual’s quality of life and creating a need for support and assistive care. The primary support reason should be identified and recorded at the point of assessment, and then any changes recorded during subsequent reviews.</t>
  </si>
  <si>
    <t>STS002a Table 2a, 2b
STS002b Table 2a, 2b
LTS001a Table 1a, 1b
LTS001b Table 1a, 1b
LTS001c Table 1a, 1b
LTS003, Table 2</t>
  </si>
  <si>
    <t>A prison is a building where criminals are kept as punishment or where people accused of a crime are kept before their trial but does not include a naval or air force prison, nor approved premises.</t>
  </si>
  <si>
    <t>LTS002a Table 1a(i), LTS002b Table 1a(i), 2a</t>
  </si>
  <si>
    <t>All Sequels</t>
  </si>
  <si>
    <t>Prison was separated from Community as a sub-class from 2018-19 onwards for SALT reporting.</t>
  </si>
  <si>
    <t>The client’s route of access, pathway, or source of referral to CASSR services.</t>
  </si>
  <si>
    <t>STS001 Table 1a, 1b, STS002a Table1</t>
  </si>
  <si>
    <t>ASCOF 2A, 2D</t>
  </si>
  <si>
    <t>Self-funder with depleted funds Of which previously provided with 12-week disregard or deferred payment became a mandatory category in 2017-8</t>
  </si>
  <si>
    <t>STS002b Table 1</t>
  </si>
  <si>
    <t>When a client has a planned or unplanned review and it leads to a service in a community setting</t>
  </si>
  <si>
    <t>LTS002a Table 1a(ii), 1b(ii), 2, LTS002b Table 1a(ii), 1b(ii), 2b</t>
  </si>
  <si>
    <t>Change in setting</t>
  </si>
  <si>
    <t>No Change in Setting</t>
  </si>
  <si>
    <t>When a client has a planned or unplanned review and it leads to a service in a residential or nursing setting</t>
  </si>
  <si>
    <t>LTS002a Table 1a(i),1b(i), LTS002b Table 1a(i),1b(i), 2a</t>
  </si>
  <si>
    <t>Move to community</t>
  </si>
  <si>
    <t>Move to Nursing Care</t>
  </si>
  <si>
    <t>Move to Residential Care</t>
  </si>
  <si>
    <t>No Change in Long Term Support</t>
  </si>
  <si>
    <t>This is the sequel identified as the result of an initial screening/assessment with the client/representative before any type of support is provided. This encompasses decisions to by-pass short term interventions and provided long term services immediately, as well as issuing equipment or signposting to universal or voluntary sector services.</t>
  </si>
  <si>
    <t>STS001 Table 1a &amp;1b</t>
  </si>
  <si>
    <t>Long Term Support (eligible services)</t>
  </si>
  <si>
    <t>Sub-classification of Prison was made mandatory for CASSR's with Prisons in 2018-19</t>
  </si>
  <si>
    <t>Sequel to ST-Max</t>
  </si>
  <si>
    <t>Of existing clients who have received 'Short Term Support to maximise Independence' a breakdown of what followed the period of short term support</t>
  </si>
  <si>
    <t>STS002b Table 1, 2a, 2b, 3</t>
  </si>
  <si>
    <t>Early Cessation</t>
  </si>
  <si>
    <t>STS002b, Table 4</t>
  </si>
  <si>
    <t>No change in setting</t>
  </si>
  <si>
    <t>New clients where the sequel to a request for support was 'Short Term Support to maximise Independence' a breakdown of what followed the period of short term support</t>
  </si>
  <si>
    <t>STS002a Table 1, 2a, 2b, 3, 4</t>
  </si>
  <si>
    <t>Long term support (any setting)</t>
  </si>
  <si>
    <t>ASCOF 2D</t>
  </si>
  <si>
    <t>An event in a person’s life that has triggered an unplanned review of their social care needs. Examples include an unscheduled hospital episode and a safeguarding concern.</t>
  </si>
  <si>
    <t>LTS002a, Table 1a (i), 1a (ii), 1b (i), 1b(ii)</t>
  </si>
  <si>
    <t>Other Reason</t>
  </si>
  <si>
    <t>Provider failure became a mandatory requirement in 2018-19 (it was introduced as voluntary in 2017-18)
Change in commissioning arrangements was introduced as voluntary in 2018-19</t>
  </si>
  <si>
    <t>If the client is cared for or supported by another unpaid individual, or not.
This includes support from family, friends and neighbours where the client has identified ‘there is someone who helps me.’</t>
  </si>
  <si>
    <t>STS002a Table 3</t>
  </si>
  <si>
    <t>No Carer</t>
  </si>
  <si>
    <t>Carer</t>
  </si>
  <si>
    <t>STS002b Table 3, LTS001b Table 2</t>
  </si>
  <si>
    <t>Primary setting of services received by clients.</t>
  </si>
  <si>
    <t xml:space="preserve">LTS001a Table 1a, 1b
LTS001b Table 1a,1b, 2 (Community only) 3a, 3b
LTS001c Table 1a, 1b
</t>
  </si>
  <si>
    <t>ASCOF 1E, 1G, 1C</t>
  </si>
  <si>
    <t>Classification of Prison was made mandatory for CASSR's with Prisons in 2018-19</t>
  </si>
  <si>
    <t>The number of clients who pay the full direct costs of the services they receive but whose support is arranged by the CASSR which includes regular reviews, support planning etc.</t>
  </si>
  <si>
    <t>LTS001c Table 1a, 1b</t>
  </si>
  <si>
    <t>Register of blind or partially sighted</t>
  </si>
  <si>
    <t>Register of people who are blind or partially sighted</t>
  </si>
  <si>
    <t>SSDA902 Table 1</t>
  </si>
  <si>
    <t>Age 0-4</t>
  </si>
  <si>
    <t>Age 5-17</t>
  </si>
  <si>
    <t>Age 18-49</t>
  </si>
  <si>
    <t>Age 50-64</t>
  </si>
  <si>
    <t>Age 65-74</t>
  </si>
  <si>
    <t>Age 75 and over</t>
  </si>
  <si>
    <t>2011 onwards</t>
  </si>
  <si>
    <t>SSDA902 Table 2 &amp; 3</t>
  </si>
  <si>
    <t>Age 18-64</t>
  </si>
  <si>
    <t>Age 65 and over</t>
  </si>
  <si>
    <t>The number of people registered as blind or sight impaired and the number of new registrations</t>
  </si>
  <si>
    <t>Blind/Severely sight impaired persons registered as at reporting period end</t>
  </si>
  <si>
    <t>New registrations of blind/severely sight impaired persons during the reporting period</t>
  </si>
  <si>
    <t>Partial sight/sight impaired persons registered as at reporting period end</t>
  </si>
  <si>
    <t>New registrations of partial sight/sight impaired persons during the reporting period</t>
  </si>
  <si>
    <t>Registered blind/severely sight impaired persons and partial sight/sight impaired persons who have an additional disability</t>
  </si>
  <si>
    <t>The number of people registered as blind or sight impaired and the number of new registrations for those who also have an additional disability</t>
  </si>
  <si>
    <t>People who are deaf with speech</t>
  </si>
  <si>
    <t>People who are deaf without speech</t>
  </si>
  <si>
    <t>People who are hard of hearing</t>
  </si>
  <si>
    <t>People with physical disabilities</t>
  </si>
  <si>
    <t>People with mental health problems</t>
  </si>
  <si>
    <t>People with learning disabilities</t>
  </si>
  <si>
    <t>Term</t>
  </si>
  <si>
    <t>Definition</t>
  </si>
  <si>
    <t>(Secured) by other means</t>
  </si>
  <si>
    <t>Other security is an option to cover any other arrangement made regarding security.</t>
  </si>
  <si>
    <t>100% NHS Funded Care</t>
  </si>
  <si>
    <t>Some people with long-term complex health needs qualify for free social care arranged and funded solely by the NHS</t>
  </si>
  <si>
    <t>Acute / long-term healthcare residential facility or hospital (e.g. NHS Independent general hospital / clinic, long-stay hospital, specialist rehabilitation / recovery hospital)</t>
  </si>
  <si>
    <t>A range of hospital settings and can include specialist rehabilitation settings.</t>
  </si>
  <si>
    <t>Advocate</t>
  </si>
  <si>
    <t>Someone who puts a case on someone's else's behalf</t>
  </si>
  <si>
    <t>Age Requirement</t>
  </si>
  <si>
    <t>Is the age requirement met, i.e. the person is or will be 18 years old or older at the start of the proposed DoLS authorisation.</t>
  </si>
  <si>
    <t>Alcohol or drug dependency</t>
  </si>
  <si>
    <t>A strong and often uncontrollable desire to drink or take drugs</t>
  </si>
  <si>
    <t>ALL Long Term Support Ended:
No ongoing eligible needs
Temporarily suspended</t>
  </si>
  <si>
    <t>When the long term support service provided to a client comes to an end and no other long term support is being provided. This could be the result of the clients needs being re-assessed and there is no longer the need to provide the long term support or the support is temporarily suspended for other reasons such as a hospital admission.</t>
  </si>
  <si>
    <t>Approved premises for offenders released from prison or under probation supervision (e.g. probation hostel)</t>
  </si>
  <si>
    <t>Premises intended for individuals released from prison or other types of custodial detention, who are usually ordered to stay there as part of their release from prison, or as a condition of bail or a Community Order.</t>
  </si>
  <si>
    <t>Assistive Equipment and Technology</t>
  </si>
  <si>
    <t>This section includes the cost of telecare service contracts as well as equipment and adaptations. No further financial analysis is required between Primary Support Reasons or age groups.</t>
  </si>
  <si>
    <t>Best Interests Requirement</t>
  </si>
  <si>
    <t>Is the best interests requirement met, i.e. it is in the person's best interests to be deprived of their liberty in this care home or hospital for the purpose of giving the proposed care or treatment, it is necessary to prevent harm to that person, and it is proportionate to the risk and seriousness of that harm.</t>
  </si>
  <si>
    <t>Bridging loan to allow sale of the property</t>
  </si>
  <si>
    <t>The loan is intended to cover the period until a property is sold to pay for care rather than a loan for the lifetime of the holder.</t>
  </si>
  <si>
    <t>Capital Charges</t>
  </si>
  <si>
    <t>Capital charges i.e. depreciation, loss of impairment of assets, credits for capital grants and Revenue Expenditure Funded from Capital under Statute (REFCUS) should be recorded under service related expenditure (columns D and E) and as capital charges (columns P and Q).
Capital charges and other residual costs associated with the closure of establishments should be included in FR007: Commissioning and Service Delivery Measure (columns D and E) and as capital charges (columns P and Q).
Capital charges i.e. depreciation, loss on impairment of assets and credit for amortisation of capital grants should be recorded in the ASC-FR. It should be noted that credit for amortisation of capital grants is included, but the element of notional interest should be excluded from capital charges.</t>
  </si>
  <si>
    <t>Carer-related</t>
  </si>
  <si>
    <t>Changes in the capacity or ability of the carer to provide support to the client. This may be a temporary issue relating to the carer, but the local authority is required to review the client to cover the gap in support or a more long term issue such as the death of carer.</t>
  </si>
  <si>
    <t>CASSR</t>
  </si>
  <si>
    <t>Council with Adult Social Services Responsibility.</t>
  </si>
  <si>
    <t>A client with a package of services provided by the CASSR but not within a personal budget, with no cash payments.</t>
  </si>
  <si>
    <t>A client in receipt of a personal budget where none of their personal budget is being taken as a direct payment.</t>
  </si>
  <si>
    <t>Change in Commissioning Arrangements</t>
  </si>
  <si>
    <t>Any changes in the arrangements between commissioners and providers</t>
  </si>
  <si>
    <t>Client contributions (Sales, Fees and Charges)</t>
  </si>
  <si>
    <t>Income received as a result of Deferred Payment Agreements should be captured in this section as with any income from Client Contributions.</t>
  </si>
  <si>
    <t>Client did not meet statutory eligibility criteria i.e. discretionary</t>
  </si>
  <si>
    <t>If the DPA-holder did not meet the eligibility criteria but was offered an agreement anyway (including a top-up), they should be classed as discretionary.</t>
  </si>
  <si>
    <t>Client met statutory eligibility criteria i.e. mandatory</t>
  </si>
  <si>
    <t>The client met the eligibility criteria and were offered a mandatory DPA.
If they requested a top-up (which is strictly speaking a discretionary power as local authorities can refuse a DPA with a top-up), they should be counted in the mandatory DPA column.</t>
  </si>
  <si>
    <t xml:space="preserve">Commissioning and Service Delivery </t>
  </si>
  <si>
    <t>Community</t>
  </si>
  <si>
    <t>Community refers to  those who live independently (including those in small group homes, sheltered housing or warden supported accommodation) who receive home or community based services.</t>
  </si>
  <si>
    <t>Community/Other route</t>
  </si>
  <si>
    <t>This route of access reflects requests from clients (or on behalf of clients) based in the community, residential / nursing care or any other route of access not specified elsewhere.</t>
  </si>
  <si>
    <t>Day centre or day activities</t>
  </si>
  <si>
    <t>A place providing care and recreation facilities for those who cannot be fully independent.</t>
  </si>
  <si>
    <t>A chronic or persistent disorder of the mental processes caused by brain disease or injury and marked by memory disorders, personality changes, and impaired reasoning</t>
  </si>
  <si>
    <t>Direct payment describes a payment process where support is given via the issue of monetary payments by local CASSRs directly to adult clients who have been assessed as needing certain services. Examples here could be: the issue of a personal budget solely via direct payment of funds to the recipient, or the issue of a grant payment to support a carer.</t>
  </si>
  <si>
    <t>Discharge from Hospital</t>
  </si>
  <si>
    <t>This route of access relates to clients who are being referred for support following a planned or an emergency admission to hospital.</t>
  </si>
  <si>
    <t>Diversion from Hospital Services</t>
  </si>
  <si>
    <t>This relates to requests for support relating to clients who are being referred as a means of preventing admission to hospital. Diversion will include some kinds of falls prevention and falls response services, as well as reablement type services aimed at avoiding hospital admission. It is intended to pick up those referrals made specifically to prevent admission to hospital. CASSRs will have well-defined programmes for preventing admissions, such as reablement.</t>
  </si>
  <si>
    <t>DPA (Deferred Payment Agreement)</t>
  </si>
  <si>
    <t>A DPA is a means by which an individual can ‘defer’ or delay accessing the equity in their home to pay for their care. The local authority pays the costs of care on an interim basis and is repaid at a later date - either after the sale of property (or other security) or after the person receiving care has died.</t>
  </si>
  <si>
    <t>DPA for full cost of residential or nursing home place</t>
  </si>
  <si>
    <t>Following a means test the client is a self funder, and has agreed a DPA for the full costs of their care.</t>
  </si>
  <si>
    <t>DPA with no top up</t>
  </si>
  <si>
    <t>Deferred payment agreement, where no third party contributes to the cost of care.</t>
  </si>
  <si>
    <t>DPA with top up</t>
  </si>
  <si>
    <t>A deferred payment agreement where a third party contributes an amount on top of the DPA to cover the cost of care.</t>
  </si>
  <si>
    <t>DPA Write-offs</t>
  </si>
  <si>
    <t>The value associated with DPAs which have been partially recovered or written off during the year.
• The value written off for DPAs where recovery was attempted but no value recovered
• The value written off and value recovered for DPAs where recovery was attempted and a partial value was recovered
• The value written off for DPAs where the Local authority did not attempt recovery</t>
  </si>
  <si>
    <t>Early cessation of service (leading to long term support)</t>
  </si>
  <si>
    <t>This is when a client’s short term support ended early and long term services restarted, in any setting.</t>
  </si>
  <si>
    <t>Early cessation of service (not leading to long term support) – other reason</t>
  </si>
  <si>
    <t>All other instances of short term support to maximise independence ending early where long term social care support does not resume. This is not expected to be a commonly used sequel as most ‘early cessation’ clients are expected to go on to receive ongoing health care or resume council support in their original setting.</t>
  </si>
  <si>
    <t>Early Cessation of Service (not returning to long term support) - NHS funded care/end of life/deceased</t>
  </si>
  <si>
    <t>A period of short term support to maximise independence that was cut short in an unplanned way (e.g. because of a health issue, client moving out of the local area etc.) and does not result in long term support provision.</t>
  </si>
  <si>
    <t>Early Cessation of Service (return to long term support) - any setting</t>
  </si>
  <si>
    <t>A period of short term support to maximise independence that was cut short in an unplanned way before the planned end date but this resulted in provision of long term services.</t>
  </si>
  <si>
    <t>Eligibility Requirement</t>
  </si>
  <si>
    <t>Is the eligibility requirement met, i.e. the person is eligible for the DoLS to be used, rather than the Mental Health Act 1983, to authorise a deprivation of liberty.</t>
  </si>
  <si>
    <t>Eligible Population (ASCS)</t>
  </si>
  <si>
    <t>All service users, at the point data are extracted, who are in receipt of long term support services funded or managed by the council following a full assessment of need. This is the same population of service users who would be reported in table LTS001b of the SALT return.</t>
  </si>
  <si>
    <t>End of Life</t>
  </si>
  <si>
    <t>End of life (EOL) care is considered to be any episode of social care support provided as part of palliative care, and which is intended to support the individual until the care is no longer required.</t>
  </si>
  <si>
    <t xml:space="preserve">Section 17 of the HASSASSA Act 1983 provides that councils may recover
such charges as they consider reasonable in respect of relevant services. </t>
  </si>
  <si>
    <t>Grants to Voluntary Organisations</t>
  </si>
  <si>
    <t>Grants to voluntary organisations to enable them to provide a service should be included under the column ‘Grants to Voluntary Organisations’ (Non SALT &amp; Totals worksheet Column F). Additionally, record in this column any expenditure for which you are unable to match activity. Such grants should be recorded against the most appropriate finance measure, e.g. grants to the Third Sector aimed at supporting people in the community through low-level support or advocacy should be included in the Information and Early Intervention measure.</t>
  </si>
  <si>
    <t>Gross Current Expenditure</t>
  </si>
  <si>
    <t>Gross total expenditure minus capital charges</t>
  </si>
  <si>
    <t>Gross SSMSS</t>
  </si>
  <si>
    <t>Includes things like ICT, HR, property and finance costs, which may be directly or indirectly assigned to Primary Support Reasons. These should be included in the SSMSS column, so that the actual service cost for comparison purposes can be deduced. Some overhead costs are charged directly, e.g. ICT equipment, phone charges, but these are true costs of running the business and aren’t generally included in SSMSS (where they aren’t charged directly they may end up as part of the overall ICT overhead included in the SSMSS column, but these differences would not be material enough to affect unit costs).</t>
  </si>
  <si>
    <t>Home care/home help</t>
  </si>
  <si>
    <t>Home care is care that allows a person with needs to stay in their home. It might be for people who are getting older (aging in place). It could also be for people who are chronically ill, recovering from surgery, or disabled.</t>
  </si>
  <si>
    <t>Hospital (Planned and Unplanned episodes)</t>
  </si>
  <si>
    <t>This significant event relates to reviews carried out after an admission to or treatment in hospital. Even when a hospital admission or treatment was known about in advance, the result of medical treatment may be unexpected and result in a request for a review to the CASSR. If an unexpected admission to hospital or treatment in hospital is required, this may result in the care needs of a client changing when they are due to return home</t>
  </si>
  <si>
    <t>Income from NHS</t>
  </si>
  <si>
    <t>All income received from NHS bodies which has been spent on the provision of Adult Social Care. This includes funds received as part of a joint arrangement with an NHS body. Income received by the Local Authority as part of the Better Care Fund should also be recorded under Income from the NHS.</t>
  </si>
  <si>
    <t>Individuals Involved in Safeguarding Activity</t>
  </si>
  <si>
    <t xml:space="preserve">The number of individuals involved in the different types of safeguarding activity. Individuals involved refers to the adults at risk. </t>
  </si>
  <si>
    <t>Individuals Involved in Safeguarding Adult Reviews</t>
  </si>
  <si>
    <t xml:space="preserve">When an adult at risk dies from or suffers from serious harm, a SAR is conducted to identify how local professionals and organisations can improve the way they work together. A Safeguarding Adults Board (SAB) would usually make the decision to instigate a SAR and a report will be produced to document the findings and recommendations. This is a count of individuals involved in SARs which concluded during the reporting year. Individuals involved refers to the adults at risk. </t>
  </si>
  <si>
    <t>Information and Early Intervention</t>
  </si>
  <si>
    <t>Any expenditure on any service or support for which there is no test of eligibility and no requirement for review. The expenditure for this measure relates to the following items:
Information and Advice: spend on advice and publication teams, leaflets and advertising, websites and other information channels
Screening and Signposting: investment in contact centres, one stop shops, advice services etc.
Prevention / low level support: non-attributable costs for drop in centres, supported luncheon clubs, falls prevention and low level brokerage services (e.g. supporting access to full costed services such as gardening or shopping)
Independent Advocacy: Costs of supporting advocacy and associated functions.</t>
  </si>
  <si>
    <t>Interpreter</t>
  </si>
  <si>
    <t>A person who interprets, especially one who translates speech orally or into sign language</t>
  </si>
  <si>
    <t>Joint arrangements</t>
  </si>
  <si>
    <t>The SEA states that in the case of pooled budgets and joint arrangements, only the CASSR’s own expenditure contribution should be recorded; this is also the case for Care Trusts</t>
  </si>
  <si>
    <t>LA contributing to cost of care through the means test</t>
  </si>
  <si>
    <t>Following a means test the client is entitled to some LA funding to partially cover care costs, and therefore are not classed as self funders. The LA pays part of the clients care costs, and the individual has deferred the remaining care costs.</t>
  </si>
  <si>
    <t>Primary Support Reason that should be utilised in relation to clients who need assistance to  understand new or complex information. Learning Disability Support covers a very wide spectrum. The following list gives examples of types of support that could be included in this classification:
• help to keep safe and free from harm or neglect 
• assistance to live independently 
• support with social and educational activities 
• help with communication
• support for work or training 
An individual may have a learning disability but would not be recorded under Primary Support Reason ‘Learning Disability support’ if their primary reason for support identified at assessment is identified as falling under one of the other classifications.</t>
  </si>
  <si>
    <t>Level of Long-Term Support Decreased</t>
  </si>
  <si>
    <t>Community based users whose long term support resumes at a lower level following completion of short term support to maximise independence. It will also apply to nursing care clients whose decreased needs mean they ‘step down’ to residential care</t>
  </si>
  <si>
    <t>Level of Long-Term Support Increased</t>
  </si>
  <si>
    <t>Community based clients whose care package increases following completion of short term support to maximise independence and the resumption of long term support. It will also apply to residential care clients whose increased needs require nursing care.</t>
  </si>
  <si>
    <t>Lifeline Alarm</t>
  </si>
  <si>
    <t>A lifeline alarm is a pendant or bracelet that is worn in the home and garden, which allows the wearer to get immediate assistance at the push of a button should they need it.</t>
  </si>
  <si>
    <t>Lifetime loan</t>
  </si>
  <si>
    <t>The deferred payment agreement is intended to be in place for the lifetime of the holder.</t>
  </si>
  <si>
    <t>Loan Style</t>
  </si>
  <si>
    <t>The loan amount is paid to the applicant who then pays for the cost of care. This differs from the traditional DPA type, where the Local Authority would pay the care costs directly.</t>
  </si>
  <si>
    <t>Long-standing illness</t>
  </si>
  <si>
    <t xml:space="preserve"> A health problem that requires ongoing management over a period of years or decades. It cannot currently be cured but can be controlled with the use of medication and/or other therapies.</t>
  </si>
  <si>
    <t>Lunch club</t>
  </si>
  <si>
    <t>A place where members of the community, particularly older or vulnerable people, come together to share a meal</t>
  </si>
  <si>
    <t>Making Safeguarding Personal (MSP)</t>
  </si>
  <si>
    <t>MSP is about having conversations with people about how to respond in safeguarding situations in a way that enhances involvement, choice and control as well as improving quality of life, wellbeing and safety. The Care Act advocates a person centred rather than process driven approach and many local authorities have already adopted this way of working.</t>
  </si>
  <si>
    <t>Meals Services</t>
  </si>
  <si>
    <t>Ready prepared meals are delivered to elderly or vulnerable peoples homes</t>
  </si>
  <si>
    <t>Mental Capacity Requirement</t>
  </si>
  <si>
    <t>Is the mental health requirement met, i.e. the person has a mental disorder as defined under the Mental Health Act 1983, but disregarding any exclusion for people with learning disabilities.</t>
  </si>
  <si>
    <t>Primary Support Reason which covers a very wide range of support for mental health and mental illnesses. The following types of support provide illustrative examples of the type of care that may be provided;
• Support with living independently in their own home, or having support to improve their home
• Support to go out, (perhaps with a personal assistant)
• Support to keep them motivated
• Someone to confide in, so they could talk over problems
• Support to travel independently</t>
  </si>
  <si>
    <t>Mobile accommodation for Gypsy / Roma and Traveller communities</t>
  </si>
  <si>
    <t>Mobile accommodation (for example caravans) utilised by the Gypsy, Roma and Traveller communities, irrespective of whether the accommodation is on a permanent, semi-permanent or transient site.</t>
  </si>
  <si>
    <t>Move to Community</t>
  </si>
  <si>
    <t>When clients move to a community setting</t>
  </si>
  <si>
    <t>Move to Nursing Care (from Community)</t>
  </si>
  <si>
    <t>When clients move to nursing care on a long term basis following the conclusion of community based services</t>
  </si>
  <si>
    <t>Move to Residential Care (from Community)</t>
  </si>
  <si>
    <t>When clients move to residential care on a long term basis following the conclusion of community based services</t>
  </si>
  <si>
    <t>Net total expenditure minus capital charges</t>
  </si>
  <si>
    <t>Night shelter / emergency hostel / direct access hostel (temporary accommodation accepting self-referrals)</t>
  </si>
  <si>
    <t>Temporary accommodation for the homeless that may be accessed via self-referral</t>
  </si>
  <si>
    <t>When clients resume the same level of support following completion of Short term support to maximise independence. It applies to community based clients as well as nursing care clients returning to nursing care (even if this involves a move to an alternative care home) and residential care clients returning to residential care (including moves to alternative homes or variations of support within that home).</t>
  </si>
  <si>
    <t>No Direct Support Provided to Carer</t>
  </si>
  <si>
    <t xml:space="preserve">When there is no support required or available to offer direct to the carer, the cared for person may received services that benefit the carer, e.g. respite care. </t>
  </si>
  <si>
    <t>No Refusals Requirement</t>
  </si>
  <si>
    <t>Is the no refusals requirement met, i.e. there is no conflict with a decision made by a Lasting Power of Attorney (LPA/attorney) or court-appointed deputy, or with the conditions of a valid and applicable advance decision to refuse treatment.</t>
  </si>
  <si>
    <t>No services provided - Deceased</t>
  </si>
  <si>
    <t>If the client dies before an appropriate response can be made to the request for support</t>
  </si>
  <si>
    <t>No services provided – Needs identified but self-funding</t>
  </si>
  <si>
    <t>Clients for whom it can be identified that they or their carer(s) intend to purchase support privately and are withdrawing from assistance offered by the council, including care planning support, annual reviews etc.</t>
  </si>
  <si>
    <t>No services provided – Needs identified but support declined</t>
  </si>
  <si>
    <t>Clients where local authority support was offered on the basis of eligible needs, but the client declined such support (for any reason except that they will be self-funding). This may occur when clients wish to try and remain independent without any outside help, or for any number of other reasons unconnected with their self-funding status.</t>
  </si>
  <si>
    <t>No services provided – No identified needs</t>
  </si>
  <si>
    <t>The client may have low-level needs which cannot be supported by the local authority and there is no universal service or obvious third party which could help them.</t>
  </si>
  <si>
    <t>No services provided - other reason</t>
  </si>
  <si>
    <t>The client may have low-level needs which cannot be supported by the council and there is no universal service or obvious third party which could help them. If for some reason the process of assessing needs is terminated then this sequel applies. This sequel should also be chosen in cases where the client will become self-funding, which does not include 12-week disregard or deferred payments arrangements or ‘full-cost’ clients, whose support is considered ‘on the books’</t>
  </si>
  <si>
    <t>No services provided - Universal services/signposted to other services</t>
  </si>
  <si>
    <t>No services provided to the client but they are directed to a ‘universal service’ is any service or support (other than those above) for which national eligibility criteria (following Care Act) are not relevant. It includes the provision of information and advice. ‘Signposting’ indicates that the client will not be supported by the council and there is no universal service which will help them. Details are therefore given of other organisations (e.g. in the voluntary sector) that might be able to provide assistance.</t>
  </si>
  <si>
    <t>Number of weeks external provision</t>
  </si>
  <si>
    <t>The number of weeks provision by external providers (commissioned)</t>
  </si>
  <si>
    <t>Number of weeks in house provision</t>
  </si>
  <si>
    <t>The number of weeks provision from the Local Authority</t>
  </si>
  <si>
    <t>Number of weeks total provision</t>
  </si>
  <si>
    <t>The total  number of weeks of 'in-house' and external provision together</t>
  </si>
  <si>
    <t>Nursing Care</t>
  </si>
  <si>
    <t>Nursing care is care that is provided and supervised by a registered qualified nurse in a care home setting. It involves clinical care that can allow people with complex conditions and care needs to be safely supported</t>
  </si>
  <si>
    <t>Ongoing Low Level Support</t>
  </si>
  <si>
    <t>Low level’ long term support should be used where a CASSR is providing a minor, ongoing service such as the provision of a minicom line, but no other service needs have been identified. Such services will be based in the community.
Daily living equipment which may or may not have ongoing costs for maintenance and safety checks also fits into this category.</t>
  </si>
  <si>
    <t>Other income</t>
  </si>
  <si>
    <t>Income received from other CASSRs for services provided to them should be netted off gross expenditure, and not be included in the Own Provision column, Non SALT and Totals worksheet. If it is not possible to exclude the other CASSRs’ clients from the activity measures then the income should be included in column ‘Other Income’.</t>
  </si>
  <si>
    <t>Other Safeguarding Enquiries</t>
  </si>
  <si>
    <t>Those enquiries where an adult does not meet all of the Section 42 criteria but the local authority considers it necessary and proportionate to have a safeguarding enquiry.
Whilst each local authority has the jurisdiction to decide what Safeguarding activity they undertake for adults who do not meet the Section 42 criteria, some examples could include safeguarding to promote an individual’s well-being as related to the areas in Section 1 of the Care Act, or for carers who do not qualify for Section 42.</t>
  </si>
  <si>
    <t>Other temporary accommodation</t>
  </si>
  <si>
    <t>Temporary accommodation that does not fit in with any of the other categories of temporary accommodation.</t>
  </si>
  <si>
    <t>Own Provision (including joint arrangements)</t>
  </si>
  <si>
    <t>Own provision refers to all the services plus associated costs provided by the local authority for itself as part of its in-house services</t>
  </si>
  <si>
    <t>Owner occupier or shared ownership scheme</t>
  </si>
  <si>
    <t>Part Direct Payment describes a payment process where some of the support is given via the issue of monetary payments by CASSRs directly to adult clients. It differs from a Direct Payment as only some of the support comes through the provision of a cash payment or cash personal budget. This might be, for example, where a one-off payment is given to help a carer purchase some equipment and in addition, respite services are arranged by the council on an ongoing basis.</t>
  </si>
  <si>
    <t>Payments against existing DPAs</t>
  </si>
  <si>
    <t>The total value received as payments towards an existing DPA. For example where a client has made a lump sum payment to reduce the value of their DPA.</t>
  </si>
  <si>
    <t>Personal assistant</t>
  </si>
  <si>
    <t>Someone who is employed directly by an individual who’s managing and paying for their own care through a social care direct payment or personal budget. Personal assistants usually support individuals in their own home or to go out in the community.</t>
  </si>
  <si>
    <t>Physical Support: Access &amp; mobility only</t>
  </si>
  <si>
    <t>Primary Support Reason for clients to live as independently as possible and to perform day-to-day tasks. Examples of these could include:
• Getting in and out of chairs and beds 
• Getting up and down stairs 
• A 24-hour response service</t>
  </si>
  <si>
    <t>Physical Support: Personal care support</t>
  </si>
  <si>
    <t>Primary Support Reason for clients who need assistance with their personal care;
Physical assistance given to a person in connection with:
a)
i. Eating or drinking (including the administration of parenteral nutrition);
ii. Toileting (including in relation to menstruation);
iii. Washing or bathing;
iv. Dressing;
v. Oral care, and
vi. The care of skin, hair and nails (with the exception of nail care provided by a chiropodist or podiatrist), and
b) Where needed the prompting and supervision of a person to do any of the types of personal care listed above, where that person is unable to make a decision for themselves in relation to performing such an activity without such prompting and supervision.</t>
  </si>
  <si>
    <t>Placed in temporary accommodation by the council (including homelessness resettlement)</t>
  </si>
  <si>
    <t>Accommodation commissioned by CASSRs as a short term solution, such as resettlement for the homeless.</t>
  </si>
  <si>
    <t>Planned Entry (Transition)</t>
  </si>
  <si>
    <t>Describes the process of change for young people with disabilities as they move from childhood to adulthood. This period may involve additional interdisciplinary work and planning between involved agencies (for example: collaboration may occur between a children’s social care service and an adult social care service within some CASSRs).</t>
  </si>
  <si>
    <t>Prison / Young offenders institution / detention centre</t>
  </si>
  <si>
    <t>Custodial accommodation.</t>
  </si>
  <si>
    <t>Provider Failure</t>
  </si>
  <si>
    <t>Provider failure occurs when a provider is unable to exercise its normal day-to-day duties, due to a specific set of circumstances, such as: the appointment of an administrator.</t>
  </si>
  <si>
    <t>Includes the Voluntary, Private and Independent Sector. It can also include services bought from another LA. Other provision should also include a proportion of the overheads. Even if these overheads are the authority’s own expenditure they should still be apportioned and allocated to the service to which they relate, including “Other Provision”.</t>
  </si>
  <si>
    <t>Reablement</t>
  </si>
  <si>
    <t>A service for people with poor physical or mental health to help them accommodate their illness by learning or re-learning the skills necessary for daily living</t>
  </si>
  <si>
    <t>Recovered DPAs</t>
  </si>
  <si>
    <t>The total value of DPAs which were fully recovered in the year. This should not include any funds received regarding DPAs which have not yet come to an end, or partially recovered DPAs.</t>
  </si>
  <si>
    <t>Refuge</t>
  </si>
  <si>
    <t>Specialist accommodation for individuals at risk and in acute need, for example (but not limited</t>
  </si>
  <si>
    <t>Registered care home</t>
  </si>
  <si>
    <t>Residential homes that provide health and social care services and are registered with the Care Quality Commission (CQC) under the Health and Social Care Act 2008.</t>
  </si>
  <si>
    <t>Registered nursing home</t>
  </si>
  <si>
    <t>Nursing homes that provide health and social care services and are registered with the Care Quality Commission (CQC) under the Health and Social Care Act 2008.</t>
  </si>
  <si>
    <t>Rehabilitation</t>
  </si>
  <si>
    <t>The process of helping a person who has suffered an illness or injury restore lost skills and so regain maximum self-sufficiency. For example, rehabilitation work after a stroke may help the patient walk and speak clearly again.</t>
  </si>
  <si>
    <t>Residential Care</t>
  </si>
  <si>
    <t>is a 'home-style', live-in accommodation, with 24 hour-a-day supervised staffing for elderly residents, who may need extra help and support with their personal care.</t>
  </si>
  <si>
    <t>Respite</t>
  </si>
  <si>
    <t>Respite care involves short term or temporary care of the sick or disabled for a few hours or weeks, designed to provide relief to the regular caregiver. The regular caregiver is usually a family member</t>
  </si>
  <si>
    <t>Rough sleeper / squatting</t>
  </si>
  <si>
    <t>Accommodation where the individual is either homeless and not accessing any form of temporary accommodation (rough sleeper) or resides in a squat. This category is distinct from ‘temporary accommodation for homeless people’ and ‘staying with family / friends as a short term guest’.</t>
  </si>
  <si>
    <t>Running Expenses</t>
  </si>
  <si>
    <t>Data item in MHCLG's RO3 collection, included in ASC-FR to support reconciliation validation checks between the two collections ahead of submission.</t>
  </si>
  <si>
    <t>Safeguarding Concerns</t>
  </si>
  <si>
    <t>Safeguarding Enquiries</t>
  </si>
  <si>
    <t xml:space="preserve">
The action taken or instigated by the local authority in response to a concern that abuse or neglect may be taking place. An enquiry could range from a conversation with the adult to a more formal multi-agency plan or course of action.
Safeguarding enquiries can include cases of domestic abuse, sexual exploitation, modern slavery and self-neglect.
There are two types of safeguarding enquiry:
1. Section 42 Safeguarding Enquiries
2. Other Safeguarding Enquiries
Safeguarding Enquiries are a subset of Safeguarding Concerns. If a Concern is raised and it then leads to an Enquiry, the case should be recorded as a Concern and then as an Enquiry.</t>
  </si>
  <si>
    <t>Sales, Fees &amp; Charges</t>
  </si>
  <si>
    <t>Section 42 Safeguarding 
Enquiries</t>
  </si>
  <si>
    <t>Secured with first charge</t>
  </si>
  <si>
    <t>Secured with first charge means that upon the sale of the security (most likely property) the council has the first claim on the proceeds of that sale in order to pay off the loan.</t>
  </si>
  <si>
    <t>Self-funder</t>
  </si>
  <si>
    <t>Someone who pays for their own care because they have savings worth more than £23,250 or they own their own home</t>
  </si>
  <si>
    <t>Self-funder with depleted funds</t>
  </si>
  <si>
    <t>When a self-funding client in residential, nursing care or the community approaches the local authority for support because of diminished savings below the threshold</t>
  </si>
  <si>
    <t>Self-funder with depleted funds, of which previously provided with 12-week disregard or deferred payment</t>
  </si>
  <si>
    <t>When a self-funding client in residential, nursing care or the community approaches the local authority for support because of diminished savings below the threshold and are requesting financial support for residential or nursing care who were previously funded by the local authority through a 12-week disregard or a deferred payment agreement since 1st April 2014.</t>
  </si>
  <si>
    <t>Sensory Support: Support for dual impairment</t>
  </si>
  <si>
    <t xml:space="preserve">Primary Support reason for clients with both hearing difficulties and visual impairment. </t>
  </si>
  <si>
    <t>Sensory Support: Support for hearing impairment</t>
  </si>
  <si>
    <t>Primary Support Reason for clients with hearing difficulties, examples of the types of support offered could include:
• Rehabilitation
• Training in practical and coping skills
• Equipment and adaptations</t>
  </si>
  <si>
    <t>Sensory Support: Support for visual impairment</t>
  </si>
  <si>
    <t>Primary Support Reason for clients living with a visual impairment. Examples of the types of support offered could include:
• Rehabilitation
• Training in practical and coping skills
• Equipment and adaptations
• Mobility and safer travel</t>
  </si>
  <si>
    <t>Settled mainstream housing with family / friends (including flat-sharing)</t>
  </si>
  <si>
    <t>Shared Lives scheme</t>
  </si>
  <si>
    <t>Formerly known as ‘adult placement’ Shared Lives offers people (predominantly those with a learning disability, but also older people and people with mental health problems) a flexible form of accommodation and person-centred support, which is provided by ordinary individuals or families (adult placement carers) in the local community.</t>
  </si>
  <si>
    <t>Sheltered housing / extra care housing / other sheltered housing</t>
  </si>
  <si>
    <t>Housing, typically provided in multiple property settings, where support is provided by a warden who may live-in or offsite. Additional support may be provided by the provision of telecare and / or alarm systems. Such care settings may also include communal areas accessible to all residents such as a residents lounge.</t>
  </si>
  <si>
    <t>Short Term Support (other)</t>
  </si>
  <si>
    <t>All / any episodes of support provided that are intended to be time-limited without intending to maximise independence/reduce need for ongoing support.
An example of this might be a short term intervention for a younger adult with impaired mobility recovering from an operation, and who is expected to make a full recovery without any additional ‘reablement’ type intervention.</t>
  </si>
  <si>
    <t>Short Term Support to Maximise Independence</t>
  </si>
  <si>
    <t>A range of services that are of short duration (typically being provided for a few weeks) and that have the explicit aim of trying to minimise the person’s use of ongoing social care services.</t>
  </si>
  <si>
    <t>Sight or hearing loss</t>
  </si>
  <si>
    <t>The loss of vision or ability to hear</t>
  </si>
  <si>
    <t>Sitting service</t>
  </si>
  <si>
    <t>Some charities and carers' organisations offer sitting services where a trained volunteer keeps the person you care for company for a while, usually a few hours at a time</t>
  </si>
  <si>
    <t>Social Care Activities</t>
  </si>
  <si>
    <t>Any revenue expenditure associated with social work practice, regardless of its service mechanism (i.e. own provision etc.), in relation to supporting individuals through a care or risk management process. In this context, “social care practice” relates to the following items:
Assessment: Front-line assessment of clients, including through initial allocation or intake functions
Review: Front-line reviews of clients
Care Management: Providing other care management activities with clients, such as detailed planning of their support to meet their eligible needs, brokerage and navigation following a statutory assessment or review; and ongoing professional support
Safeguarding: Supporting all aspects of front-line safeguarding activity, from raising initial concerns to investigations and developing safeguarding plans to minimise risk.</t>
  </si>
  <si>
    <t>Social Support: Asylum seeker support</t>
  </si>
  <si>
    <t>Primary Support Reason for registered asylum seekers.
Examples of the types of support offered to asylum seekers could include:
• Supported access to health, housing or education services
• Language/interpreter support
• Providing Advice &amp; Information
• Access to legal advice</t>
  </si>
  <si>
    <t>Social Support: Substance misuse support</t>
  </si>
  <si>
    <t>Primary Support Reason for clients  who have regular and problematic intoxication through excessive consumption of and / or dependence on psychoactive substances. It includes the use of both legal and illegal drugs and includes alcohol.
Examples of the types of services offered for substance misuse include:
• Community drug &amp; alcohol services
• Rehabilitation
• Harm reduction interventions</t>
  </si>
  <si>
    <t>Social Support: Support for Social Isolation/Other</t>
  </si>
  <si>
    <t>Primary Support Reason for clients where the intention is to reduce their social isolation, such as sitting and befriending services.
It should also be used to capture any support services that do not easily sit within any other primary support reason sub-classes. It is not anticipated that many clients will be reported within this sub-class.</t>
  </si>
  <si>
    <t>Social Support: Support to Carer</t>
  </si>
  <si>
    <t>Primary Support Reason for clients where the intention is to support the non-paid carer of the client</t>
  </si>
  <si>
    <t>Staying with family / friends as a short-term guest</t>
  </si>
  <si>
    <t>Temporary accommodation where the individual is staying with family or friends where the arrangement is of a short term, temporary nature and does not involve any form of tenancy or intention as a long term residence.</t>
  </si>
  <si>
    <t>Primary Support Reason for clients that need support and services for conditions affecting their thinking, knowing, awareness and remembering processes. The types of processes requiring support for the client, identified by the Alzheimer’s Society as commonly affected in cognitive impairment, are:
• day-to-day memory
• planning
• language
• attention
• visuospatial skills ('visuo' referring to eyesight and 'spatial' referring to space or location), which give a person the ability to interpret objects and shapes
The degree of impairment requiring support can range from very subtle to very severe. Support with Memory and Cognition is associated most often with conditions such as dementia or physical causes such as an acquired brain injury.</t>
  </si>
  <si>
    <t>Supported accommodation / supported lodgings / supported group home (i.e. accommodation supported by staff or resident care taker)</t>
  </si>
  <si>
    <t>Long term accommodation intended to provide support to individuals with social care needs who remain resident in the community as opposed to those within CQC registered residential or nursing care.
Various types of support are offered with some residences being for a small group of residents, others for smaller numbers of residents. Support may be provided by resident care workers or on a shift basis. This type of accommodation is often characterised by the presence of tenancy-type arrangements between the provider and resident(s).</t>
  </si>
  <si>
    <t>Supported Living</t>
  </si>
  <si>
    <t>This covers a range of services that support people to live as independently as possible in the community. Service users are responsible for their own tenancies, own their home or are living with family or friends.
They receive an agreed level of care and support tailored to their individual needs. Service users’ support needs may vary, from those who are very able and receive support for a few hours a week to those who require support 24 hours a day.</t>
  </si>
  <si>
    <t>Tenant - private landlord</t>
  </si>
  <si>
    <t>Tenancies which are held with a private landlord. A tenancy describes an arrangement where an individual rents a house owned by another individual or organisation.</t>
  </si>
  <si>
    <t>Tenant (including local authority, arm's length management organisations, registered social landlord, housing association)</t>
  </si>
  <si>
    <t>Tenancies which are not held with a private landlord. A tenancy describes an arrangement where an individual rents a house owned by another individual or organisation.</t>
  </si>
  <si>
    <t>Terminal illness</t>
  </si>
  <si>
    <t>An illness or disease that cannot be cured or adequately treated and is reasonable expected to result in death</t>
  </si>
  <si>
    <t>Total Expenditure</t>
  </si>
  <si>
    <t>Own provision (including joint arrangement) plus provision by others plus grants to voluntary organisations</t>
  </si>
  <si>
    <t>Total Income</t>
  </si>
  <si>
    <t>Client contributions (including sales, fees and charges) plus joint arrangements plus income from the NHS plus other income</t>
  </si>
  <si>
    <t>Translated version</t>
  </si>
  <si>
    <t>A version of the survey in another language</t>
  </si>
  <si>
    <t>Universal Services/Signposted to other services</t>
  </si>
  <si>
    <t>A ‘universal service’ is any service or support (other than those above) for which national eligibility criteria (following Care Act) are not relevant. It includes the provision of information and advice. ‘Signposting’ indicates that the client will not be supported by the council and there is no universal service which will help them. Details are therefore given of other organisations (e.g. in the voluntary sector) that might be able to provide assistance.</t>
  </si>
  <si>
    <t>User contributing from income to cost of care</t>
  </si>
  <si>
    <t>The client is a self funder, is contributing to the costs of their care from their income . For example a client may pay part of their care costs from rental income or income from a pension, and the remainder is deferred under the DPA.</t>
  </si>
  <si>
    <t>Support provided direct to the cared-for person where there is ALSO support provided direct to the carer either of solely ‘Information, advice and other universal services / signposting’ OR where no direct support was provided to the carer.</t>
  </si>
  <si>
    <t>When a client has received support but the carer has also received direct support to help them, other than information, advice and other universal services/signposting. The most common example of support delivered direct to the cared-for person is the cared-for person being provided with a short term placement in order to give the carer a break from their caring responsibilities.</t>
  </si>
  <si>
    <t>With second or other charge</t>
  </si>
  <si>
    <t>Second charge means that someone else (for example a mortgage company) has the first claim, and the council is entitled to the remaining proceeds following the settling of other debts against the security. Other security is an option to cover any other arrangement made regarding security.</t>
  </si>
  <si>
    <t>Adult Social Care Collections Glossary</t>
  </si>
  <si>
    <t>Abuse</t>
  </si>
  <si>
    <t>Abuse is a violation of an individual's human and civil rights.
Abuse may consist of a single act or repeated acts and may affect one person or more. Abuse can take many forms the following are only examples. It may be physical, verbal, psychological, or discriminatory, it may be an act of neglect or an omission to act, or it may occur when a vulnerable person is persuaded to enter into a financial or sexual transaction to which he or she has not consented, or cannot consent. Abuse may take the form of honour based violence, modern slavery or exploitation.</t>
  </si>
  <si>
    <t>An indication of the type of accommodation that a client currently has. This should be based upon the client’s main or permanent residence.</t>
  </si>
  <si>
    <t>The activity or set of activities taken by the CASSR as a result of the initial safeguarding concern, or subsequent enquiry.</t>
  </si>
  <si>
    <t>Action</t>
  </si>
  <si>
    <t>Age</t>
  </si>
  <si>
    <t>Asylum Seeker</t>
  </si>
  <si>
    <t>Asylum seekers are defined by the United Nations as people who move across borders in search of protection, but who may not fulfil the strict criteria laid down by the UNCHR 1951 Refugee Convention.
Asylum seeker describes someone who has applied for protection as a refugee and is awaiting the determination of his or her status.</t>
  </si>
  <si>
    <t>Care management</t>
  </si>
  <si>
    <t>The process of assessing and reviewing a client's needs and arranging service delivery.</t>
  </si>
  <si>
    <t>The definition of a carer is taken from the Carers and Disabled Children Act 2000 which utilises the following description: “Carers (aged 16 and over) who provide or intend to provide a substantial amount of care on a regular basis for another individual aged 18 or over”. Although the Act only refers to carers aged 16 and over, younger carers of adults should be included in this return. The Act excludes from the definition of a carer, paid care workers and volunteers from a voluntary organisation.
It is possible for a client to have more than one carer, and for a carer to additionally be a client in his or her own right.</t>
  </si>
  <si>
    <t>Carer role</t>
  </si>
  <si>
    <t>Indicator of client’s responsibilities for caring for another person, i.e. ‘carer’; or ‘not a carer’.</t>
  </si>
  <si>
    <t>Carer Support Reason</t>
  </si>
  <si>
    <t>The Carer Support Reason describes the needs of the carer. The carer’s support needs may change based on their personal circumstances and on the adult receiving care needs.</t>
  </si>
  <si>
    <t>Casual contact</t>
  </si>
  <si>
    <t>A contact where personal details were not taken.</t>
  </si>
  <si>
    <t>Child and Adolescent Mental Health Service (CAMHS)</t>
  </si>
  <si>
    <t>Specialist NHS children and young people’s mental health services.</t>
  </si>
  <si>
    <t>Children’s social services</t>
  </si>
  <si>
    <t>Social services support, care and protection for vulnerable children and young people. This is the most common route of transition to Adult Social Care.</t>
  </si>
  <si>
    <t>Client</t>
  </si>
  <si>
    <t>Customers of the CASSR who are ‘on the books’ for an assessment, a review or the receipt of services.</t>
  </si>
  <si>
    <t>Clients receiving services</t>
  </si>
  <si>
    <t>Clients who are or have been recipients of services during the period, or who are still ‘on the books’ for services on the last day of the period.</t>
  </si>
  <si>
    <t>Dual impairment</t>
  </si>
  <si>
    <t>A combination of hearing and visual impairments.</t>
  </si>
  <si>
    <t>Full cost paying clients</t>
  </si>
  <si>
    <t>A full cost paying client is one who pays the full direct costs of the services they receive but whose support is arranged by the CASSR which includes regular reviews, support planning etc.</t>
  </si>
  <si>
    <t>Hearing impairment</t>
  </si>
  <si>
    <t>The United Nations World Health Organisation (WHO) defines hearing impairment as the complete or partial loss of the ability to hear from one or both ears and can be graded as mild, moderate, severe or profound.</t>
  </si>
  <si>
    <t>Utilised within the SALT collection this classification is used to report the circumstances of the assessment of the carers needs. Here the carer was assessed jointly with the cared-for person. The level of client involvement will vary, case by case and between councils. Nevertheless, if the cared-for person is known, linked to the carer on the client database and was involved in a significant way in the assessment / review of the carer, this should be included under this classification.</t>
  </si>
  <si>
    <t>Known to individual</t>
  </si>
  <si>
    <t>Other – Known to Individual and Other – Unknown to Individual cover all other sources of risk which are not social care support. The source of risk would be classed as known to individual if the adult at risk knows their name.</t>
  </si>
  <si>
    <t>Lacking Capacity</t>
  </si>
  <si>
    <t>Professionals must work in line with the Mental Capacity Act (MCA) and where an MCA assessment concludes an individual lacks capacity to make decisions about the safeguarding incident, decisions made on their behalf must always be in their best interest.</t>
  </si>
  <si>
    <t>Long term support</t>
  </si>
  <si>
    <t>New client</t>
  </si>
  <si>
    <t>Clients not in receipt of long term support at the time the contact was made.</t>
  </si>
  <si>
    <t>Personal Budget</t>
  </si>
  <si>
    <t>Describes a mechanism of delivery of personalised care, with the following characteristics: the client (or their representative) has been informed about a clear, upfront allocation of funding, enabling them to plan their support arrangements. There is an agreed support plan making clear what outcomes are to be achieved with the money. The client (or their representative) can use the money in ways and at times of their choosing.</t>
  </si>
  <si>
    <t>Review</t>
  </si>
  <si>
    <t>A review is an examination of an existing client's needs and services (the care plan where it exists); it must include a (formal) reassessment, irrespective of whether it was a scheduled or unscheduled review. A scheduled review may be undertaken at regular intervals or by a predetermined date. A review, to be valid for these returns, must have been carried out or commissioned by the CASSR.
A review by an independent sector organisation, unless commissioned by the CASSR, is not valid for inclusion.</t>
  </si>
  <si>
    <t>Separately with the cared-for person</t>
  </si>
  <si>
    <t>Utilised within the SALT collection, this classification is used to report the circumstances of the assessment of the carers needs. If there was no significant client involvement (e.g. where the carer specifically requests a separate assessment) then it should be counted under this classification.</t>
  </si>
  <si>
    <t>Transition</t>
  </si>
  <si>
    <t>Support Setting (SALT)</t>
  </si>
  <si>
    <t>Support Setting (ASCS)</t>
  </si>
  <si>
    <t>Q16. In the last 12 months, have you found it easy or difficult to find information and advice about support, services or benefits?</t>
  </si>
  <si>
    <t>Version</t>
  </si>
  <si>
    <t>Change</t>
  </si>
  <si>
    <t>First publication</t>
  </si>
  <si>
    <t>Includes hitting, slapping, pushing, kicking, misuse of medication, restraint or inappropriate sanctions. </t>
  </si>
  <si>
    <t>Includes rape and sexual assault, sexual acts to which the adult has not consented, could not consent or was pressured into consenting. </t>
  </si>
  <si>
    <t>Includes emotional abuse, threats of harm or abandonment, deprivation of contact, humiliation, blaming, controlling, intimidation, coercion, harassment, verbal abuse, isolation or withdrawal from services or supportive networks. </t>
  </si>
  <si>
    <t>Includes theft, fraud, exploitation, pressure in connection with wills, property or inheritance or financial transactions, or the misuse or misappropriation of property, possessions or benefits. </t>
  </si>
  <si>
    <t>Includes abuse based on a person’s race, sex, disability, faith, sexual orientation, or age; other forms of harassment, slurs or similar treatment or hate crime/hate incident. </t>
  </si>
  <si>
    <t>Includes ignoring medical or physical care needs, failure to provide access to appropriate health, social care or educational services, the withholding of the necessities of life, such as medication, adequate nutrition and heating. </t>
  </si>
  <si>
    <t>An incident or pattern of incidents of controlling, coercive or threatening behaviour, violence or abuse by someone who is or has been an intimate partner or family member regardless of gender or sexuality. It can include: psychological, physical, sexual, financial, emotional abuse; ‘honour’ based violence; Female Genital Mutilation; forced marriage. </t>
  </si>
  <si>
    <t>The sexual exploitation of adults is a form of sexual abuse. It occurs where an individual or group takes advantage of an imbalance of power to coerce, manipulate or deceive an adult at risk into sexual activity (a) in exchange for something the adult at risk needs or wants, and/or (b) for the financial advantage or increased status of the perpetrator or facilitator. The adult at risk may have been sexually exploited even if the sexual activity appears consensual. Sexual exploitation does not always involve physical contact; it can also occur through the use of technology. </t>
  </si>
  <si>
    <t>Encompasses slavery, human trafficking, forced labour and domestic servitude. Traffickers and slave masters use whatever means they have at their disposal to coerce, deceive and force individuals into a life of abuse, servitude and inhumane treatment. </t>
  </si>
  <si>
    <t>Covers a wide range of behaviour; neglecting to care for one’s personal hygiene, health or surroundings and includes behaviour such as hoarding. </t>
  </si>
  <si>
    <t>Domestic abuse</t>
  </si>
  <si>
    <t>Sexual exploitation</t>
  </si>
  <si>
    <t>Physical abuse</t>
  </si>
  <si>
    <t>Sexual abuse</t>
  </si>
  <si>
    <t>Psychological abuse</t>
  </si>
  <si>
    <t>Financial or material abuse</t>
  </si>
  <si>
    <t>Discriminatory abuse</t>
  </si>
  <si>
    <t>Organisational abuse</t>
  </si>
  <si>
    <t>The residence where the adult at risk usually lives. Includes property owned by the individual, family or friends. Can include rented or supported accommodation, such as supported living, sheltered housing or shared lives schemes. </t>
  </si>
  <si>
    <t>Can include places like businesses, offices, pubs and other people’s homes. </t>
  </si>
  <si>
    <t>Can include places like community centres, day care centres, leisure centres, libraries, schools, GP surgeries and dental surgeries. </t>
  </si>
  <si>
    <t>Can be used whether the person is at the care home on a permanent or temporary basis. </t>
  </si>
  <si>
    <t>The individual at risk could be a patient or a visitor. </t>
  </si>
  <si>
    <t>Own home (location of risk)</t>
  </si>
  <si>
    <t>In the community (excluding community services) (location of risk)</t>
  </si>
  <si>
    <t>In a community service (location of risk)</t>
  </si>
  <si>
    <t>Care home - nursing (location of risk)</t>
  </si>
  <si>
    <t>Care home - residential (location of risk)</t>
  </si>
  <si>
    <t>Hospital - acute (location of risk)</t>
  </si>
  <si>
    <t>Hospital - mental health  (location of risk)</t>
  </si>
  <si>
    <t>Hospital - community (location of risk)</t>
  </si>
  <si>
    <t>Other (location of risk)</t>
  </si>
  <si>
    <t>Includes any other setting that does not fit into one of the other location of risk categories.  </t>
  </si>
  <si>
    <t>Neglect and acts of omission</t>
  </si>
  <si>
    <t>Modern slavery</t>
  </si>
  <si>
    <t>Self-neglect</t>
  </si>
  <si>
    <t>Version History</t>
  </si>
  <si>
    <t>Service Provider (source of risk)</t>
  </si>
  <si>
    <t>This category refers to any individual(s) or organisation paid, contracted or commissioned to
provide social care services, regardless of the funding source. This category can include:
• Services organised by the local authority
• Personal budget / direct payment funded services
• Self-arranged services
• Self-funded services
• Residential and nursing homes that offer social care services
This category excludes health and social care staff or organisations responsible for
assessment and care management e.g. CASSRs, NHS Trusts or GPs. These groups would
fall into the category of ‘Other’</t>
  </si>
  <si>
    <t xml:space="preserve">The source of risk would be classed as known to individual if the adult at risk knows their name </t>
  </si>
  <si>
    <t>The source of risk would be unknown to the individual if the adult at risk does not know their name.
Where the source of risk has not been identified, for example if no-one knows who stole a
purse, this should be categorised as Other – Unknown to Individual.</t>
  </si>
  <si>
    <t>The circumstance causing the risk is unchanged and the same degree of
risk remains. It is acknowledged that there are valid reasons why a risk
remains, for example in the case of an individual wanting to maintain
contact with a family member who was the source of the risk but the
safeguarding officer refers the individual at risk for counselling.</t>
  </si>
  <si>
    <t>The circumstance causing the risk has been mitigated to some degree. It
is acknowledged that there are valid reasons why a risk is reduced rather
than removed, for example if an incident occurred in a care home where
the perpetrator was not identified but the individual at risk was to be
monitored more closely going forwards.</t>
  </si>
  <si>
    <t>The circumstance causing the risk has been completely removed so that the individual is no longer subject to that specific risk, for example if a care worker in a care home is the perpetrator and they are dismissed as a result of their behaviour.</t>
  </si>
  <si>
    <t>Mandation</t>
  </si>
  <si>
    <t>Method of Assessment or Review (SALT)</t>
  </si>
  <si>
    <t>Method of Assessment or Review (SACE)</t>
  </si>
  <si>
    <t>The Glossary can be accessed here</t>
  </si>
  <si>
    <t>Format updates &amp; further detail added to the instructions</t>
  </si>
  <si>
    <t>Changes to Formulae &amp; Inclusion of Safeguarding definitions to glossary</t>
  </si>
  <si>
    <t>The gender the individual considers themselves to be. This is either male or female, and in the case of transgender, it should be recorded as the preference of the individual concerned. A further option has been introduced, Other, for those who prefer not to be recorded as male or female.</t>
  </si>
  <si>
    <t>Minor corrections</t>
  </si>
  <si>
    <t>Remove experimental and beta label. Updates to some data items</t>
  </si>
  <si>
    <t>Adult Social Care Collection</t>
  </si>
  <si>
    <t>Housing where an individual lives with either their family or friends, but the individual does not hold a formal tenancy agreement.</t>
  </si>
  <si>
    <t>Living in unsettled accomodation</t>
  </si>
  <si>
    <t>Living in unsettled accomodation' called 'Not living on their own or with family' prior to 2022-23</t>
  </si>
  <si>
    <t>716 - Barking and Dagenham
717 - Barnet
204 - Barnsley
908 - Bath and North East Somerset
625 - Bedford
718 - Bexley
406 - Birmingham
324 - Blackburn with Darwen
325 - Blackpool
304 - Bolton
738 - Bournemouth, Christchurch and Poole
614 - Bracknell Forest
209 - Bradford
719 - Brent
816 - Brighton and Hove
909 - Bristol
720 - Bromley
916 - Buckinghamshire
305 - Bury
210 - Calderdale
623 - Cambridgeshire
702 - Camden
626 - Central Bedfordshire
326 - Cheshire East
327 - Cheshire West and Chester
714 - City of London
902 - Cornwall
407 - Coventry
721 - Croydon
102 - Cumbria
117 - Darlington
507 - Derby
506 - Derbyshire
912 - Devon
205 - Doncaster
809 - Dorset
408 - Dudley
116 - Durham
722 - Ealing
214 - East Riding of Yorkshire
815 - East Sussex
723 - Enfield
620 - Essex
106 - Gateshead
904 - Gloucestershire
703 - Greenwich
704 - Hackney
321 - Halton
705 - Hammersmith and Fulham
812 - Hampshire
724 - Haringey
725 - Harrow
111 - Hartlepool
726 - Havering
415 - Herefordshire
606 - Hertfordshire
727 - Hillingdon
728 - Hounslow
803 - Isle of Wight
906 - Isles of Scilly
706 - Islington
707 - Kensington and Chelsea
820 - Kent
215 - Kingston upon Hull
729 - Kingston upon Thames
211 - Kirklees
315 - Knowsley
708 - Lambeth
323 - Lancashire
212 - Leeds
509 - Leicester
508 - Leicestershire
709 - Lewisham
503 - Lincolnshire
316 - Liverpool
611 - Luton
306 - Manchester
821 - Medway Towns
730 - Merton
112 - Middlesbrough
613 - Milton Keynes
107 - Newcastle upon Tyne
731 - Newham
607 - Norfolk
216 - North East Lincolnshire
217 - North Lincolnshire
Z9D4Z - North Northamptonshire
910 - North Somerset
108 - North Tyneside
218 - North Yorkshire
104 - Northumberland
512 - Nottingham
511 - Nottinghamshire
307 - Oldham
608 - Oxfordshire
624 - Peterborough
913 - Plymouth
813 - Portsmouth
616 - Reading
732 - Redbridge
113 - Redcar and Cleveland
733 - Richmond upon Thames
308 - Rochdale
206 - Rotherham
510 - Rutland
309 - Salford
409 - Sandwell
317 - Sefton
207 - Sheffield
417 - Shropshire
617 - Slough
410 - Solihull
905 - Somerset
911 - South Gloucestershire
109 - South Tyneside
814 - Southampton
621 - Southend-on-Sea
710 - Southwark
318 - St. Helens
413 - Staffordshire
310 - Stockport
114 - Stockton-on-Tees
414 - Stoke-on-Trent
609 - Suffolk
110 - Sunderland
805 - Surrey
734 - Sutton
819 - Swindon
311 - Tameside
418 - Telford and the Wrekin
622 - Thurrock
914 - Torbay
711 - Tower Hamlets
312 - Trafford
213 - Wakefield
411 - Walsall
735 - Waltham Forest
712 - Wandsworth
322 - Warrington
404 - Warwickshire
615 - West Berkshire
U6Q5Z - West Northamptonshire
807 - West Sussex
713 - Westminster
313 - Wigan
817 - Wiltshire
618 - Windsor and Maidenhead
319 - Wirral
619 - Wokingham
412 - Wolverhampton
416 - Worcestershire
219 - York</t>
  </si>
  <si>
    <t>Updated for local authority and code changes</t>
  </si>
  <si>
    <t>Looks at whether desired outcomes have been achieved as part of Making Safeguarding Personal (MSP). The process for deciding whether an outcome has been achieved will be different for different local authorities. Ideally the adult at risk or their representative should identify whether their outcomes have been met but sometimes it is the safeguarding team that would make this decision. We would not expect 100 per cent of expressed outcomes to be achieved.</t>
  </si>
  <si>
    <t>Any expenditure on functions that support the delivery of the adult social care areas described in measures FR001 – FR004. The expenditure for this measure relates to:
Commissioning or commissioning-related items:
• Strategic Business Direction (e.g. Needs Analysis, Policy or Strategic development)
• Business Planning (including Business Development, Performance and Budget planning and monitoring)
• Commissioning and De-commissioning functions
• Commissioning, Procurement and Management (including Market Management, Contract Procurement and Provider Monitoring)
• Communications and PPE
• Governance &amp; Support - (Admin, Finance, IT &amp; Information Management, Legal, non-front line Quality Assurance, Audit and Risk Management)
• Responding to Complaints and Complaint Management.
Infrastructure:
• Building and premises management
• IT.</t>
  </si>
  <si>
    <t xml:space="preserve">A sign of suspected abuse or neglect that is reported to the local authority or identified by the local authority.
The collection captures information about concerns that were raised during the reporting year, that is, the date the concern was raised with the local authority falls within the reporting year, regardless of the date the incident took place.
The Local Government Association (LGA) and the Association of Directors of Adult Social Services (ADASS), as part of the Care And Health Improvement Programme (CHIP), have set out a suggested framework, published in 2020, to guide all agencies in determining what should be referred to the local authority as a safeguarding concern. </t>
  </si>
  <si>
    <r>
      <t xml:space="preserve">Section 42(part 1) criteria states that where there is </t>
    </r>
    <r>
      <rPr>
        <i/>
        <sz val="12"/>
        <color rgb="FF000000"/>
        <rFont val="Arial"/>
        <family val="2"/>
      </rPr>
      <t xml:space="preserve">reasonable cause to suspect: </t>
    </r>
    <r>
      <rPr>
        <sz val="12"/>
        <color rgb="FF000000"/>
        <rFont val="Arial"/>
        <family val="2"/>
      </rPr>
      <t xml:space="preserve">
(a) the adult has needs for care AND support (whether or not the authority is meeting any 
of those needs)
AND
(b) the adult is experiencing, or is at risk of, abuse or neglect
AND
(c) as a result of those needs is unable to protect himself or herself against the abuse or neglect or the risk of it.
Then, where ALL the S42(1) criteria are met, the enquiry and decision on what action to take (including taking no action) will follow under the duty to make enquiries described in S42(2) and should be reported as a S42 Safeguarding Enquiry.</t>
    </r>
  </si>
  <si>
    <t>Includes neglect and poor care practice within an institution or specific care setting such as a hospital or care home, for example, or in relation to care provided in one’s own home. This may range from one off incidents to on-going ill-treatment. It can be through neglect or poor professional practice as a result of the structure, policies, processes and practices within an organisation.</t>
  </si>
  <si>
    <t>Mixed / multiple ethnic groups</t>
  </si>
  <si>
    <t>Any other mixed / multiple ethnic background</t>
  </si>
  <si>
    <t>Undeclared / Not known</t>
  </si>
  <si>
    <t>Individuals who both own and occupy their home (any type of accomodation, with or without a mortgage) or housing where the individual owns part of their home with the remainder being owned by a housing association. Rent is paid on the latter portion.</t>
  </si>
  <si>
    <t>Autism Spectrum Disorder</t>
  </si>
  <si>
    <t>Optional / Voluntary, except for with regards to Section 42 enquires for the Autism Spectrum Disorder classification which are mandatory.</t>
  </si>
  <si>
    <t>Deprivation of Liberty Safeguards (DoLS)</t>
  </si>
  <si>
    <t>Updates to some data items</t>
  </si>
  <si>
    <t>2016-17 to 2022-23</t>
  </si>
  <si>
    <t>Replaced with Autism Spectrum Disorder</t>
  </si>
  <si>
    <t>Replaced 'Asperger's Syndrome/High Function Autism' and 'Autism (excluding Asperger's Syndrome/High Function Autism)' with 'Autism Sepctrum Disorder' from 2023-24</t>
  </si>
  <si>
    <t>Reported Health Condition: Autism Spectrum Disorder</t>
  </si>
  <si>
    <t>2023-24 onwards</t>
  </si>
  <si>
    <t>2014-15 to 2023-24</t>
  </si>
  <si>
    <t xml:space="preserve">Add end dates for SALT data items as SALT will cease after 2023-24 data collection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</si>
</sst>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2"/>
      <color theme="1"/>
      <name val="Arial"/>
      <family val="2"/>
    </font>
    <font>
      <sz val="12"/>
      <color theme="1"/>
      <name val="Arial"/>
      <family val="2"/>
    </font>
    <font>
      <sz val="12"/>
      <color rgb="FFFF0000"/>
      <name val="Arial"/>
      <family val="2"/>
    </font>
    <font>
      <b/>
      <sz val="12"/>
      <color theme="1"/>
      <name val="Arial"/>
      <family val="2"/>
    </font>
    <font>
      <sz val="12"/>
      <name val="Arial"/>
      <family val="2"/>
    </font>
    <font>
      <u/>
      <sz val="12"/>
      <color theme="10"/>
      <name val="Arial"/>
      <family val="2"/>
    </font>
    <font>
      <sz val="10"/>
      <name val="Arial"/>
      <family val="2"/>
    </font>
    <font>
      <b/>
      <sz val="12"/>
      <name val="Arial"/>
      <family val="2"/>
    </font>
    <font>
      <u/>
      <sz val="12"/>
      <name val="Arial"/>
      <family val="2"/>
    </font>
    <font>
      <sz val="11"/>
      <color theme="1"/>
      <name val="Arial"/>
      <family val="2"/>
    </font>
    <font>
      <sz val="10"/>
      <color indexed="8"/>
      <name val="Arial"/>
      <family val="2"/>
    </font>
    <font>
      <sz val="12"/>
      <color indexed="8"/>
      <name val="Arial"/>
      <family val="2"/>
    </font>
    <font>
      <sz val="11"/>
      <color theme="1"/>
      <name val="Calibri"/>
      <family val="2"/>
      <scheme val="minor"/>
    </font>
    <font>
      <sz val="11"/>
      <name val="Arial"/>
      <family val="2"/>
    </font>
    <font>
      <sz val="11"/>
      <color rgb="FF1F497D"/>
      <name val="Calibri"/>
      <family val="2"/>
    </font>
    <font>
      <b/>
      <sz val="11"/>
      <name val="Arial"/>
      <family val="2"/>
    </font>
    <font>
      <sz val="12"/>
      <color theme="4"/>
      <name val="Arial"/>
      <family val="2"/>
    </font>
    <font>
      <sz val="12"/>
      <color rgb="FF000000"/>
      <name val="Arial"/>
      <family val="2"/>
    </font>
    <font>
      <b/>
      <sz val="14"/>
      <color rgb="FF000000"/>
      <name val="Arial"/>
      <family val="2"/>
    </font>
    <font>
      <sz val="14"/>
      <color rgb="FF000000"/>
      <name val="Arial"/>
      <family val="2"/>
    </font>
    <font>
      <b/>
      <sz val="20"/>
      <color rgb="FF0070C0"/>
      <name val="Arial"/>
      <family val="2"/>
    </font>
    <font>
      <b/>
      <sz val="14"/>
      <color rgb="FF0070C0"/>
      <name val="Arial"/>
      <family val="2"/>
    </font>
    <font>
      <sz val="14"/>
      <color rgb="FF0070C0"/>
      <name val="Arial"/>
      <family val="2"/>
    </font>
    <font>
      <sz val="11"/>
      <name val="Calibri"/>
      <family val="2"/>
      <scheme val="minor"/>
    </font>
    <font>
      <sz val="11"/>
      <color theme="4"/>
      <name val="Calibri"/>
      <family val="2"/>
      <scheme val="minor"/>
    </font>
    <font>
      <sz val="11"/>
      <color theme="4"/>
      <name val="Arial"/>
      <family val="2"/>
    </font>
    <font>
      <i/>
      <sz val="12"/>
      <color rgb="FF000000"/>
      <name val="Arial"/>
      <family val="2"/>
    </font>
  </fonts>
  <fills count="2">
    <fill>
      <patternFill patternType="none"/>
    </fill>
    <fill>
      <patternFill patternType="gray125"/>
    </fill>
  </fills>
  <borders count="54">
    <border>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rgb="FF000000"/>
      </right>
      <top/>
      <bottom/>
      <diagonal/>
    </border>
    <border>
      <left style="medium">
        <color indexed="64"/>
      </left>
      <right/>
      <top/>
      <bottom style="medium">
        <color indexed="64"/>
      </bottom>
      <diagonal/>
    </border>
    <border>
      <left/>
      <right style="thin">
        <color rgb="FF000000"/>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right style="hair">
        <color indexed="64"/>
      </right>
      <top/>
      <bottom/>
      <diagonal/>
    </border>
    <border>
      <left style="hair">
        <color indexed="64"/>
      </left>
      <right/>
      <top/>
      <bottom/>
      <diagonal/>
    </border>
    <border>
      <left style="hair">
        <color indexed="64"/>
      </left>
      <right/>
      <top style="medium">
        <color indexed="64"/>
      </top>
      <bottom/>
      <diagonal/>
    </border>
    <border>
      <left style="thin">
        <color indexed="22"/>
      </left>
      <right style="thin">
        <color indexed="22"/>
      </right>
      <top style="thin">
        <color indexed="22"/>
      </top>
      <bottom style="thin">
        <color indexed="22"/>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hair">
        <color rgb="FFCFCBCF"/>
      </left>
      <right style="hair">
        <color rgb="FFCFCBCF"/>
      </right>
      <top style="hair">
        <color rgb="FFCFCBCF"/>
      </top>
      <bottom style="hair">
        <color rgb="FFCFCBCF"/>
      </bottom>
      <diagonal/>
    </border>
    <border>
      <left/>
      <right style="hair">
        <color rgb="FFCFCBCF"/>
      </right>
      <top/>
      <bottom/>
      <diagonal/>
    </border>
    <border>
      <left style="hair">
        <color rgb="FFCFCBCF"/>
      </left>
      <right style="medium">
        <color indexed="64"/>
      </right>
      <top style="hair">
        <color rgb="FFCFCBCF"/>
      </top>
      <bottom style="hair">
        <color rgb="FFCFCBCF"/>
      </bottom>
      <diagonal/>
    </border>
    <border>
      <left/>
      <right style="hair">
        <color rgb="FFB9B9B9"/>
      </right>
      <top/>
      <bottom/>
      <diagonal/>
    </border>
    <border>
      <left style="hair">
        <color rgb="FFB9B9B9"/>
      </left>
      <right style="medium">
        <color indexed="64"/>
      </right>
      <top style="hair">
        <color rgb="FFB9B9B9"/>
      </top>
      <bottom style="hair">
        <color rgb="FFB9B9B9"/>
      </bottom>
      <diagonal/>
    </border>
    <border>
      <left style="hair">
        <color rgb="FFCFCBCF"/>
      </left>
      <right style="hair">
        <color rgb="FFCFCBCF"/>
      </right>
      <top style="hair">
        <color rgb="FFCFCBCF"/>
      </top>
      <bottom/>
      <diagonal/>
    </border>
    <border>
      <left style="hair">
        <color rgb="FFCFCBCF"/>
      </left>
      <right style="hair">
        <color rgb="FFCFCBCF"/>
      </right>
      <top/>
      <bottom style="hair">
        <color rgb="FFCFCBCF"/>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style="hair">
        <color theme="0" tint="-0.14996795556505021"/>
      </left>
      <right style="medium">
        <color indexed="64"/>
      </right>
      <top style="hair">
        <color theme="0" tint="-0.14996795556505021"/>
      </top>
      <bottom style="hair">
        <color theme="0" tint="-0.1499679555650502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s>
  <cellStyleXfs count="7">
    <xf numFmtId="0" fontId="0" fillId="0" borderId="0"/>
    <xf numFmtId="0" fontId="5" fillId="0" borderId="0" applyNumberFormat="0" applyFill="0" applyBorder="0" applyAlignment="0" applyProtection="0"/>
    <xf numFmtId="0" fontId="6" fillId="0" borderId="0"/>
    <xf numFmtId="0" fontId="9" fillId="0" borderId="0"/>
    <xf numFmtId="0" fontId="10" fillId="0" borderId="0"/>
    <xf numFmtId="0" fontId="12" fillId="0" borderId="0"/>
    <xf numFmtId="0" fontId="10" fillId="0" borderId="0"/>
  </cellStyleXfs>
  <cellXfs count="298">
    <xf numFmtId="0" fontId="0" fillId="0" borderId="0" xfId="0"/>
    <xf numFmtId="0" fontId="0" fillId="0" borderId="0" xfId="0" applyAlignment="1">
      <alignment horizontal="left" vertical="center" wrapText="1"/>
    </xf>
    <xf numFmtId="0" fontId="0" fillId="0" borderId="0" xfId="0" applyAlignment="1">
      <alignment wrapText="1"/>
    </xf>
    <xf numFmtId="0" fontId="5" fillId="0" borderId="0" xfId="1"/>
    <xf numFmtId="0" fontId="4" fillId="0" borderId="0" xfId="0" applyFont="1" applyAlignment="1">
      <alignment wrapText="1"/>
    </xf>
    <xf numFmtId="0" fontId="4" fillId="0" borderId="0" xfId="0" applyFont="1"/>
    <xf numFmtId="0" fontId="4" fillId="0" borderId="1" xfId="0" applyFont="1" applyBorder="1"/>
    <xf numFmtId="0" fontId="4" fillId="0" borderId="4" xfId="0" applyFont="1" applyBorder="1"/>
    <xf numFmtId="0" fontId="7" fillId="0" borderId="5" xfId="0" applyFont="1" applyBorder="1" applyAlignment="1">
      <alignment horizontal="left" vertical="center"/>
    </xf>
    <xf numFmtId="0" fontId="7" fillId="0" borderId="0" xfId="1" applyFont="1" applyBorder="1" applyAlignment="1">
      <alignment horizontal="center" vertical="center" wrapText="1"/>
    </xf>
    <xf numFmtId="0" fontId="7" fillId="0" borderId="8" xfId="0" applyFont="1" applyBorder="1" applyAlignment="1">
      <alignment horizontal="center" vertical="center" wrapText="1"/>
    </xf>
    <xf numFmtId="0" fontId="7" fillId="0" borderId="10" xfId="0" applyFont="1" applyBorder="1" applyAlignment="1">
      <alignment horizontal="left" vertical="center"/>
    </xf>
    <xf numFmtId="0" fontId="4" fillId="0" borderId="0" xfId="2" applyFont="1"/>
    <xf numFmtId="0" fontId="4" fillId="0" borderId="0" xfId="0" applyFont="1" applyAlignment="1">
      <alignment vertical="top" wrapText="1"/>
    </xf>
    <xf numFmtId="0" fontId="4" fillId="0" borderId="8" xfId="0" applyFont="1" applyBorder="1"/>
    <xf numFmtId="0" fontId="4" fillId="0" borderId="0" xfId="0" applyFont="1" applyAlignment="1">
      <alignment vertical="center"/>
    </xf>
    <xf numFmtId="0" fontId="4" fillId="0" borderId="0" xfId="3" applyFont="1"/>
    <xf numFmtId="0" fontId="7" fillId="0" borderId="12" xfId="0" applyFont="1" applyBorder="1" applyAlignment="1">
      <alignment horizontal="left" vertical="center"/>
    </xf>
    <xf numFmtId="0" fontId="7" fillId="0" borderId="16" xfId="0" applyFont="1" applyBorder="1" applyAlignment="1">
      <alignment horizontal="center" vertical="center" wrapText="1"/>
    </xf>
    <xf numFmtId="0" fontId="7" fillId="0" borderId="17" xfId="0" applyFont="1" applyBorder="1" applyAlignment="1">
      <alignment horizontal="left" vertical="center"/>
    </xf>
    <xf numFmtId="0" fontId="7" fillId="0" borderId="0" xfId="1" applyFont="1" applyFill="1" applyBorder="1" applyAlignment="1">
      <alignment horizontal="center" vertical="center" wrapText="1"/>
    </xf>
    <xf numFmtId="0" fontId="7" fillId="0" borderId="0" xfId="0" applyFont="1" applyAlignment="1">
      <alignment horizontal="left" vertical="center"/>
    </xf>
    <xf numFmtId="0" fontId="4" fillId="0" borderId="0" xfId="3" applyFont="1" applyAlignment="1">
      <alignment horizontal="left"/>
    </xf>
    <xf numFmtId="0" fontId="0" fillId="0" borderId="1" xfId="0" applyBorder="1"/>
    <xf numFmtId="0" fontId="3" fillId="0" borderId="21" xfId="0" applyFont="1" applyBorder="1" applyAlignment="1">
      <alignment horizontal="left" vertical="center"/>
    </xf>
    <xf numFmtId="0" fontId="3" fillId="0" borderId="0" xfId="1" applyFont="1" applyBorder="1" applyAlignment="1">
      <alignment horizontal="center" vertical="center" wrapText="1"/>
    </xf>
    <xf numFmtId="0" fontId="3" fillId="0" borderId="8" xfId="0" applyFont="1" applyBorder="1" applyAlignment="1">
      <alignment horizontal="center" vertical="center" wrapText="1"/>
    </xf>
    <xf numFmtId="0" fontId="3" fillId="0" borderId="23" xfId="0" applyFont="1" applyBorder="1" applyAlignment="1">
      <alignment horizontal="left" vertical="center"/>
    </xf>
    <xf numFmtId="0" fontId="3" fillId="0" borderId="24" xfId="0" applyFont="1" applyBorder="1" applyAlignment="1">
      <alignment horizontal="left" vertical="center"/>
    </xf>
    <xf numFmtId="0" fontId="1" fillId="0" borderId="0" xfId="0" applyFont="1" applyAlignment="1">
      <alignment horizontal="left" vertical="top" wrapText="1"/>
    </xf>
    <xf numFmtId="0" fontId="3" fillId="0" borderId="0" xfId="0" applyFont="1" applyAlignment="1">
      <alignment horizontal="left" vertical="center"/>
    </xf>
    <xf numFmtId="0" fontId="3" fillId="0" borderId="5" xfId="0" applyFont="1" applyBorder="1" applyAlignment="1">
      <alignment horizontal="left" vertical="center"/>
    </xf>
    <xf numFmtId="0" fontId="3" fillId="0" borderId="10" xfId="0" applyFont="1" applyBorder="1" applyAlignment="1">
      <alignment horizontal="left" vertical="center"/>
    </xf>
    <xf numFmtId="0" fontId="11" fillId="0" borderId="27" xfId="4" applyFont="1" applyBorder="1" applyAlignment="1">
      <alignment vertical="center" wrapText="1"/>
    </xf>
    <xf numFmtId="0" fontId="1" fillId="0" borderId="0" xfId="1" applyFont="1" applyBorder="1" applyAlignment="1">
      <alignment vertical="center" wrapText="1"/>
    </xf>
    <xf numFmtId="0" fontId="1" fillId="0" borderId="0" xfId="1" applyFont="1" applyBorder="1" applyAlignment="1">
      <alignment horizontal="left" vertical="center" wrapText="1"/>
    </xf>
    <xf numFmtId="0" fontId="3" fillId="0" borderId="20" xfId="0" applyFont="1" applyBorder="1" applyAlignment="1">
      <alignment horizontal="left" vertical="center"/>
    </xf>
    <xf numFmtId="0" fontId="0" fillId="0" borderId="0" xfId="0" applyAlignment="1">
      <alignment vertical="center"/>
    </xf>
    <xf numFmtId="0" fontId="11" fillId="0" borderId="0" xfId="6" applyFont="1" applyAlignment="1">
      <alignment vertical="top" wrapText="1"/>
    </xf>
    <xf numFmtId="0" fontId="9" fillId="0" borderId="0" xfId="0" applyFont="1"/>
    <xf numFmtId="0" fontId="9" fillId="0" borderId="0" xfId="0" applyFont="1" applyAlignment="1">
      <alignment wrapText="1"/>
    </xf>
    <xf numFmtId="0" fontId="13" fillId="0" borderId="0" xfId="0" applyFont="1" applyAlignment="1">
      <alignment horizontal="left" vertical="center" wrapText="1"/>
    </xf>
    <xf numFmtId="0" fontId="13" fillId="0" borderId="0" xfId="1" applyFont="1" applyFill="1" applyBorder="1" applyAlignment="1" applyProtection="1">
      <alignment horizontal="left" vertical="center" wrapText="1"/>
    </xf>
    <xf numFmtId="0" fontId="13" fillId="0" borderId="0" xfId="2" applyFont="1" applyAlignment="1">
      <alignment horizontal="left" vertical="top" wrapText="1"/>
    </xf>
    <xf numFmtId="0" fontId="3" fillId="0" borderId="6" xfId="0" applyFont="1" applyBorder="1" applyAlignment="1">
      <alignment horizontal="left" vertical="center"/>
    </xf>
    <xf numFmtId="0" fontId="1" fillId="0" borderId="6" xfId="0" applyFont="1" applyBorder="1" applyAlignment="1">
      <alignment horizontal="left" vertical="top" wrapText="1"/>
    </xf>
    <xf numFmtId="0" fontId="0" fillId="0" borderId="8" xfId="0" applyBorder="1"/>
    <xf numFmtId="0" fontId="4" fillId="0" borderId="31" xfId="5" applyFont="1" applyBorder="1" applyAlignment="1">
      <alignment horizontal="left" vertical="top" wrapText="1"/>
    </xf>
    <xf numFmtId="0" fontId="4" fillId="0" borderId="33" xfId="5" applyFont="1" applyBorder="1" applyAlignment="1">
      <alignment vertical="top" wrapText="1"/>
    </xf>
    <xf numFmtId="0" fontId="4" fillId="0" borderId="35" xfId="5" applyFont="1" applyBorder="1" applyAlignment="1">
      <alignment vertical="top" wrapText="1"/>
    </xf>
    <xf numFmtId="0" fontId="0" fillId="0" borderId="8" xfId="0" applyBorder="1" applyAlignment="1">
      <alignment vertical="center" wrapText="1"/>
    </xf>
    <xf numFmtId="0" fontId="4" fillId="0" borderId="31" xfId="0" applyFont="1" applyBorder="1" applyAlignment="1">
      <alignment horizontal="left" vertical="top" wrapText="1"/>
    </xf>
    <xf numFmtId="0" fontId="4" fillId="0" borderId="33" xfId="5" applyFont="1" applyBorder="1" applyAlignment="1">
      <alignment horizontal="left" vertical="top" wrapText="1"/>
    </xf>
    <xf numFmtId="0" fontId="14" fillId="0" borderId="0" xfId="0" applyFont="1" applyAlignment="1">
      <alignment vertical="center"/>
    </xf>
    <xf numFmtId="0" fontId="13" fillId="0" borderId="0" xfId="0" applyFont="1"/>
    <xf numFmtId="0" fontId="15" fillId="0" borderId="0" xfId="0" applyFont="1" applyAlignment="1">
      <alignment horizontal="center" wrapText="1"/>
    </xf>
    <xf numFmtId="0" fontId="13" fillId="0" borderId="0" xfId="0" applyFont="1" applyAlignment="1">
      <alignment wrapText="1"/>
    </xf>
    <xf numFmtId="0" fontId="13" fillId="0" borderId="0" xfId="1" applyFont="1" applyFill="1" applyBorder="1" applyAlignment="1">
      <alignment vertical="top" wrapText="1"/>
    </xf>
    <xf numFmtId="0" fontId="13" fillId="0" borderId="0" xfId="5" applyFont="1" applyAlignment="1">
      <alignment horizontal="left" vertical="center" wrapText="1"/>
    </xf>
    <xf numFmtId="0" fontId="4" fillId="0" borderId="0" xfId="1" applyFont="1" applyAlignment="1">
      <alignment wrapText="1"/>
    </xf>
    <xf numFmtId="0" fontId="13" fillId="0" borderId="0" xfId="1" applyFont="1" applyBorder="1" applyAlignment="1">
      <alignment vertical="top" wrapText="1"/>
    </xf>
    <xf numFmtId="0" fontId="5" fillId="0" borderId="0" xfId="1" applyAlignment="1">
      <alignment horizontal="left" vertical="center" wrapText="1"/>
    </xf>
    <xf numFmtId="0" fontId="4" fillId="0" borderId="0" xfId="1" applyFont="1" applyAlignment="1">
      <alignment horizontal="left" vertical="center" wrapText="1"/>
    </xf>
    <xf numFmtId="0" fontId="5" fillId="0" borderId="31" xfId="1" applyBorder="1" applyAlignment="1">
      <alignment horizontal="left" vertical="top" wrapText="1"/>
    </xf>
    <xf numFmtId="0" fontId="5" fillId="0" borderId="8" xfId="1" applyBorder="1" applyAlignment="1">
      <alignment horizontal="left" vertical="top" wrapText="1"/>
    </xf>
    <xf numFmtId="0" fontId="5" fillId="0" borderId="33" xfId="1" applyBorder="1" applyAlignment="1">
      <alignment vertical="top" wrapText="1"/>
    </xf>
    <xf numFmtId="0" fontId="5" fillId="0" borderId="35" xfId="1" applyBorder="1" applyAlignment="1">
      <alignment vertical="top" wrapText="1"/>
    </xf>
    <xf numFmtId="0" fontId="0" fillId="0" borderId="8" xfId="0" applyBorder="1" applyAlignment="1">
      <alignment horizontal="left" vertical="center" wrapText="1"/>
    </xf>
    <xf numFmtId="0" fontId="0" fillId="0" borderId="0" xfId="1" applyFont="1" applyBorder="1" applyAlignment="1">
      <alignment vertical="center" wrapText="1"/>
    </xf>
    <xf numFmtId="0" fontId="0" fillId="0" borderId="0" xfId="0" applyAlignment="1">
      <alignment vertical="center" wrapText="1"/>
    </xf>
    <xf numFmtId="0" fontId="0" fillId="0" borderId="0" xfId="1" applyFont="1" applyBorder="1" applyAlignment="1">
      <alignment horizontal="center" vertical="center" wrapText="1"/>
    </xf>
    <xf numFmtId="0" fontId="0" fillId="0" borderId="8" xfId="0" applyBorder="1" applyAlignment="1">
      <alignment horizontal="center" vertical="center" wrapText="1"/>
    </xf>
    <xf numFmtId="0" fontId="4" fillId="0" borderId="33" xfId="2" applyFont="1" applyBorder="1" applyAlignment="1">
      <alignment vertical="top"/>
    </xf>
    <xf numFmtId="0" fontId="4" fillId="0" borderId="38" xfId="2" applyFont="1" applyBorder="1" applyAlignment="1">
      <alignment vertical="top" wrapText="1"/>
    </xf>
    <xf numFmtId="0" fontId="4" fillId="0" borderId="39" xfId="2" applyFont="1" applyBorder="1" applyAlignment="1">
      <alignment vertical="top" wrapText="1"/>
    </xf>
    <xf numFmtId="0" fontId="5" fillId="0" borderId="31" xfId="1" applyBorder="1" applyAlignment="1">
      <alignment vertical="top" wrapText="1"/>
    </xf>
    <xf numFmtId="0" fontId="5" fillId="0" borderId="8" xfId="1" applyBorder="1" applyAlignment="1">
      <alignment horizontal="left" vertical="center" wrapText="1"/>
    </xf>
    <xf numFmtId="0" fontId="0" fillId="0" borderId="20" xfId="0" applyBorder="1"/>
    <xf numFmtId="0" fontId="0" fillId="0" borderId="4" xfId="0" applyBorder="1" applyAlignment="1">
      <alignment wrapText="1"/>
    </xf>
    <xf numFmtId="0" fontId="0" fillId="0" borderId="8" xfId="0" applyBorder="1" applyAlignment="1">
      <alignment wrapText="1"/>
    </xf>
    <xf numFmtId="0" fontId="0" fillId="0" borderId="4" xfId="0" applyBorder="1" applyAlignment="1">
      <alignment vertical="center" wrapText="1"/>
    </xf>
    <xf numFmtId="0" fontId="3" fillId="0" borderId="44" xfId="0" applyFont="1" applyBorder="1" applyAlignment="1">
      <alignment horizontal="left" vertical="center"/>
    </xf>
    <xf numFmtId="0" fontId="3" fillId="0" borderId="43" xfId="0" applyFont="1" applyBorder="1" applyAlignment="1">
      <alignment horizontal="left" vertical="center"/>
    </xf>
    <xf numFmtId="0" fontId="3" fillId="0" borderId="4" xfId="1" applyFont="1" applyBorder="1" applyAlignment="1">
      <alignment horizontal="center" vertical="center" wrapText="1"/>
    </xf>
    <xf numFmtId="0" fontId="0" fillId="0" borderId="4" xfId="0" applyBorder="1"/>
    <xf numFmtId="0" fontId="16" fillId="0" borderId="8" xfId="0" applyFont="1" applyBorder="1" applyAlignment="1">
      <alignment wrapText="1"/>
    </xf>
    <xf numFmtId="0" fontId="5" fillId="0" borderId="8" xfId="1" applyBorder="1" applyAlignment="1">
      <alignment wrapText="1"/>
    </xf>
    <xf numFmtId="0" fontId="5" fillId="0" borderId="4" xfId="1" applyBorder="1" applyAlignment="1">
      <alignment wrapText="1"/>
    </xf>
    <xf numFmtId="0" fontId="5" fillId="0" borderId="4" xfId="1" applyBorder="1" applyAlignment="1">
      <alignment vertical="center" wrapText="1"/>
    </xf>
    <xf numFmtId="0" fontId="5" fillId="0" borderId="4" xfId="1" applyBorder="1" applyAlignment="1">
      <alignment horizontal="left" vertical="top"/>
    </xf>
    <xf numFmtId="0" fontId="5" fillId="0" borderId="8" xfId="1" applyBorder="1"/>
    <xf numFmtId="0" fontId="5" fillId="0" borderId="8" xfId="1" applyBorder="1" applyAlignment="1">
      <alignment vertical="center" wrapText="1"/>
    </xf>
    <xf numFmtId="0" fontId="5" fillId="0" borderId="0" xfId="1" applyBorder="1" applyAlignment="1">
      <alignment vertical="center" wrapText="1"/>
    </xf>
    <xf numFmtId="0" fontId="5" fillId="0" borderId="38" xfId="1" applyBorder="1" applyAlignment="1">
      <alignment vertical="top" wrapText="1"/>
    </xf>
    <xf numFmtId="0" fontId="7" fillId="0" borderId="0" xfId="0" applyFont="1"/>
    <xf numFmtId="0" fontId="1" fillId="0" borderId="4" xfId="1" applyFont="1" applyBorder="1" applyAlignment="1">
      <alignment horizontal="left" vertical="top" wrapText="1"/>
    </xf>
    <xf numFmtId="0" fontId="1" fillId="0" borderId="8" xfId="1" applyFont="1" applyBorder="1" applyAlignment="1">
      <alignment horizontal="left" vertical="top" wrapText="1"/>
    </xf>
    <xf numFmtId="0" fontId="1" fillId="0" borderId="8" xfId="0" applyFont="1" applyBorder="1" applyAlignment="1">
      <alignment horizontal="left" vertical="top" wrapText="1"/>
    </xf>
    <xf numFmtId="0" fontId="1" fillId="0" borderId="1" xfId="0" applyFont="1" applyBorder="1" applyAlignment="1">
      <alignment horizontal="left" vertical="top" wrapText="1"/>
    </xf>
    <xf numFmtId="0" fontId="3" fillId="0" borderId="4" xfId="0" applyFont="1" applyBorder="1" applyAlignment="1">
      <alignment horizontal="left" vertical="center"/>
    </xf>
    <xf numFmtId="0" fontId="0" fillId="0" borderId="4" xfId="0" applyBorder="1" applyAlignment="1">
      <alignment horizontal="left" vertical="center" wrapText="1"/>
    </xf>
    <xf numFmtId="0" fontId="3" fillId="0" borderId="41" xfId="0" applyFont="1" applyBorder="1" applyAlignment="1">
      <alignment horizontal="left" vertical="center"/>
    </xf>
    <xf numFmtId="0" fontId="4" fillId="0" borderId="8" xfId="0" applyFont="1" applyBorder="1" applyAlignment="1">
      <alignment horizontal="left" vertical="top" wrapText="1"/>
    </xf>
    <xf numFmtId="0" fontId="0" fillId="0" borderId="0" xfId="1" applyFont="1" applyBorder="1" applyAlignment="1">
      <alignment horizontal="left" vertical="top" wrapText="1"/>
    </xf>
    <xf numFmtId="0" fontId="0" fillId="0" borderId="8" xfId="1" applyFont="1" applyBorder="1" applyAlignment="1">
      <alignment horizontal="left" vertical="top" wrapText="1"/>
    </xf>
    <xf numFmtId="0" fontId="4" fillId="0" borderId="0" xfId="1" applyFont="1" applyBorder="1" applyAlignment="1">
      <alignment horizontal="left" vertical="top" wrapText="1"/>
    </xf>
    <xf numFmtId="0" fontId="4" fillId="0" borderId="8" xfId="1" applyFont="1" applyBorder="1" applyAlignment="1">
      <alignment horizontal="left" vertical="top" wrapText="1"/>
    </xf>
    <xf numFmtId="0" fontId="5" fillId="0" borderId="0" xfId="1" applyBorder="1" applyAlignment="1">
      <alignment horizontal="left" vertical="center" wrapText="1"/>
    </xf>
    <xf numFmtId="0" fontId="0" fillId="0" borderId="0" xfId="1" applyFont="1" applyBorder="1" applyAlignment="1">
      <alignment horizontal="left" vertical="center" wrapText="1"/>
    </xf>
    <xf numFmtId="0" fontId="0" fillId="0" borderId="8" xfId="0" applyBorder="1" applyAlignment="1">
      <alignment horizontal="left" vertical="top" wrapText="1"/>
    </xf>
    <xf numFmtId="0" fontId="7" fillId="0" borderId="4" xfId="0" applyFont="1" applyBorder="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16" xfId="1" applyFont="1" applyBorder="1" applyAlignment="1">
      <alignment horizontal="left" vertical="top" wrapText="1"/>
    </xf>
    <xf numFmtId="0" fontId="7" fillId="0" borderId="15" xfId="0" applyFont="1" applyBorder="1" applyAlignment="1">
      <alignment horizontal="left" vertical="center"/>
    </xf>
    <xf numFmtId="0" fontId="1" fillId="0" borderId="0" xfId="1" applyFont="1" applyBorder="1" applyAlignment="1">
      <alignment horizontal="left" vertical="top" wrapText="1"/>
    </xf>
    <xf numFmtId="0" fontId="1" fillId="0" borderId="6" xfId="1" applyFont="1" applyBorder="1" applyAlignment="1">
      <alignment horizontal="left" vertical="top" wrapText="1"/>
    </xf>
    <xf numFmtId="0" fontId="1" fillId="0" borderId="20" xfId="1" applyFont="1" applyBorder="1" applyAlignment="1">
      <alignment horizontal="left" vertical="top" wrapText="1"/>
    </xf>
    <xf numFmtId="0" fontId="3" fillId="0" borderId="22" xfId="0" applyFont="1" applyBorder="1" applyAlignment="1">
      <alignment horizontal="left" vertical="center"/>
    </xf>
    <xf numFmtId="0" fontId="0" fillId="0" borderId="0" xfId="1" applyFont="1" applyFill="1" applyBorder="1" applyAlignment="1">
      <alignment horizontal="left" vertical="top" wrapText="1"/>
    </xf>
    <xf numFmtId="0" fontId="0" fillId="0" borderId="8" xfId="1" applyFont="1" applyFill="1" applyBorder="1" applyAlignment="1">
      <alignment horizontal="left" vertical="top" wrapText="1"/>
    </xf>
    <xf numFmtId="0" fontId="17" fillId="0" borderId="0" xfId="0" applyFont="1"/>
    <xf numFmtId="0" fontId="17" fillId="0" borderId="0" xfId="0" applyFont="1" applyAlignment="1">
      <alignment wrapText="1"/>
    </xf>
    <xf numFmtId="49" fontId="17" fillId="0" borderId="0" xfId="0" applyNumberFormat="1" applyFont="1" applyAlignment="1">
      <alignment horizontal="left" vertical="center" wrapText="1"/>
    </xf>
    <xf numFmtId="0" fontId="17" fillId="0" borderId="42" xfId="0" applyFont="1" applyBorder="1" applyAlignment="1">
      <alignment wrapText="1"/>
    </xf>
    <xf numFmtId="49" fontId="17" fillId="0" borderId="42" xfId="0" applyNumberFormat="1" applyFont="1" applyBorder="1" applyAlignment="1">
      <alignment horizontal="left" vertical="center" wrapText="1"/>
    </xf>
    <xf numFmtId="0" fontId="17" fillId="0" borderId="42" xfId="0" applyFont="1" applyBorder="1" applyAlignment="1">
      <alignment vertical="center" wrapText="1"/>
    </xf>
    <xf numFmtId="0" fontId="17" fillId="0" borderId="42" xfId="0" applyFont="1" applyBorder="1" applyAlignment="1">
      <alignment horizontal="left" vertical="center" wrapText="1"/>
    </xf>
    <xf numFmtId="0" fontId="17" fillId="0" borderId="42" xfId="0" applyFont="1" applyBorder="1" applyAlignment="1">
      <alignment horizontal="left" wrapText="1"/>
    </xf>
    <xf numFmtId="0" fontId="17" fillId="0" borderId="42" xfId="2" applyFont="1" applyBorder="1" applyAlignment="1">
      <alignment horizontal="left" vertical="top" wrapText="1"/>
    </xf>
    <xf numFmtId="0" fontId="17" fillId="0" borderId="42" xfId="1" applyFont="1" applyFill="1" applyBorder="1" applyAlignment="1">
      <alignment horizontal="left" vertical="center" wrapText="1"/>
    </xf>
    <xf numFmtId="0" fontId="17" fillId="0" borderId="42" xfId="2" applyFont="1" applyBorder="1" applyAlignment="1">
      <alignment vertical="top" wrapText="1"/>
    </xf>
    <xf numFmtId="0" fontId="17" fillId="0" borderId="42" xfId="5" applyFont="1" applyBorder="1" applyAlignment="1">
      <alignment horizontal="left" wrapText="1"/>
    </xf>
    <xf numFmtId="0" fontId="5" fillId="0" borderId="40" xfId="1" applyBorder="1" applyAlignment="1">
      <alignment wrapText="1"/>
    </xf>
    <xf numFmtId="0" fontId="9" fillId="0" borderId="40" xfId="0" applyFont="1" applyBorder="1" applyAlignment="1">
      <alignment horizontal="center" vertical="center"/>
    </xf>
    <xf numFmtId="0" fontId="17" fillId="0" borderId="46" xfId="0" applyFont="1" applyBorder="1" applyAlignment="1">
      <alignment wrapText="1"/>
    </xf>
    <xf numFmtId="49" fontId="17" fillId="0" borderId="46" xfId="0" applyNumberFormat="1" applyFont="1" applyBorder="1" applyAlignment="1">
      <alignment horizontal="left" vertical="center" wrapText="1"/>
    </xf>
    <xf numFmtId="0" fontId="17" fillId="0" borderId="46" xfId="0" quotePrefix="1" applyFont="1" applyBorder="1" applyAlignment="1">
      <alignment wrapText="1"/>
    </xf>
    <xf numFmtId="0" fontId="17" fillId="0" borderId="46" xfId="0" applyFont="1" applyBorder="1" applyAlignment="1">
      <alignment horizontal="left" wrapText="1"/>
    </xf>
    <xf numFmtId="0" fontId="9" fillId="0" borderId="49" xfId="0" applyFont="1" applyBorder="1"/>
    <xf numFmtId="0" fontId="13" fillId="0" borderId="42" xfId="0" applyFont="1" applyBorder="1" applyAlignment="1">
      <alignment wrapText="1"/>
    </xf>
    <xf numFmtId="0" fontId="5" fillId="0" borderId="46" xfId="1" applyBorder="1" applyAlignment="1">
      <alignment wrapText="1"/>
    </xf>
    <xf numFmtId="0" fontId="5" fillId="0" borderId="42" xfId="1" applyBorder="1" applyAlignment="1">
      <alignment wrapText="1"/>
    </xf>
    <xf numFmtId="0" fontId="9" fillId="0" borderId="46" xfId="0" applyFont="1" applyBorder="1" applyAlignment="1">
      <alignment horizontal="center" vertical="center"/>
    </xf>
    <xf numFmtId="0" fontId="9" fillId="0" borderId="45" xfId="0" applyFont="1" applyBorder="1" applyAlignment="1">
      <alignment horizontal="center" vertical="center"/>
    </xf>
    <xf numFmtId="0" fontId="9" fillId="0" borderId="47" xfId="0" applyFont="1" applyBorder="1" applyAlignment="1">
      <alignment horizontal="center" vertical="center"/>
    </xf>
    <xf numFmtId="0" fontId="18" fillId="0" borderId="48" xfId="0" applyFont="1" applyBorder="1" applyAlignment="1">
      <alignment horizontal="center" wrapText="1"/>
    </xf>
    <xf numFmtId="0" fontId="18" fillId="0" borderId="49" xfId="0" applyFont="1" applyBorder="1" applyAlignment="1">
      <alignment horizontal="center"/>
    </xf>
    <xf numFmtId="0" fontId="19" fillId="0" borderId="0" xfId="0" applyFont="1"/>
    <xf numFmtId="0" fontId="21" fillId="0" borderId="0" xfId="1" applyFont="1" applyFill="1"/>
    <xf numFmtId="0" fontId="5" fillId="0" borderId="0" xfId="1" applyFill="1"/>
    <xf numFmtId="0" fontId="21" fillId="0" borderId="48" xfId="0" applyFont="1" applyBorder="1" applyAlignment="1">
      <alignment horizontal="center" wrapText="1"/>
    </xf>
    <xf numFmtId="0" fontId="21" fillId="0" borderId="0" xfId="0" applyFont="1" applyAlignment="1">
      <alignment horizontal="left" vertical="center"/>
    </xf>
    <xf numFmtId="0" fontId="22" fillId="0" borderId="0" xfId="0" applyFont="1" applyAlignment="1">
      <alignment wrapText="1"/>
    </xf>
    <xf numFmtId="0" fontId="22" fillId="0" borderId="0" xfId="0" applyFont="1"/>
    <xf numFmtId="0" fontId="21" fillId="0" borderId="0" xfId="0" applyFont="1"/>
    <xf numFmtId="0" fontId="22" fillId="0" borderId="0" xfId="0" applyFont="1" applyAlignment="1">
      <alignment horizontal="left" vertical="center"/>
    </xf>
    <xf numFmtId="0" fontId="0" fillId="0" borderId="0" xfId="0" quotePrefix="1" applyAlignment="1">
      <alignment horizontal="left"/>
    </xf>
    <xf numFmtId="0" fontId="13" fillId="0" borderId="0" xfId="0" quotePrefix="1" applyFont="1" applyAlignment="1">
      <alignment horizontal="left" wrapText="1"/>
    </xf>
    <xf numFmtId="0" fontId="13" fillId="0" borderId="0" xfId="0" quotePrefix="1" applyFont="1" applyAlignment="1">
      <alignment horizontal="left" vertical="center" wrapText="1"/>
    </xf>
    <xf numFmtId="0" fontId="17" fillId="0" borderId="52" xfId="0" applyFont="1" applyBorder="1" applyAlignment="1">
      <alignment wrapText="1"/>
    </xf>
    <xf numFmtId="0" fontId="4" fillId="0" borderId="42" xfId="0" quotePrefix="1" applyFont="1" applyBorder="1" applyAlignment="1">
      <alignment horizontal="left" vertical="center" wrapText="1"/>
    </xf>
    <xf numFmtId="0" fontId="4" fillId="0" borderId="46" xfId="0" applyFont="1" applyBorder="1" applyAlignment="1">
      <alignment horizontal="justify" vertical="center" wrapText="1"/>
    </xf>
    <xf numFmtId="0" fontId="5" fillId="0" borderId="0" xfId="1" quotePrefix="1" applyBorder="1" applyAlignment="1">
      <alignment horizontal="left" vertical="center" wrapText="1"/>
    </xf>
    <xf numFmtId="0" fontId="4" fillId="0" borderId="46" xfId="0" quotePrefix="1" applyFont="1" applyBorder="1" applyAlignment="1">
      <alignment horizontal="left" vertical="center" wrapText="1"/>
    </xf>
    <xf numFmtId="0" fontId="0" fillId="0" borderId="42" xfId="0" applyBorder="1"/>
    <xf numFmtId="0" fontId="17" fillId="0" borderId="46" xfId="0" quotePrefix="1" applyFont="1" applyBorder="1" applyAlignment="1">
      <alignment horizontal="left" wrapText="1"/>
    </xf>
    <xf numFmtId="0" fontId="17" fillId="0" borderId="42" xfId="0" quotePrefix="1" applyFont="1" applyBorder="1" applyAlignment="1">
      <alignment horizontal="left" wrapText="1"/>
    </xf>
    <xf numFmtId="0" fontId="17" fillId="0" borderId="51" xfId="0" applyFont="1" applyBorder="1" applyAlignment="1">
      <alignment wrapText="1"/>
    </xf>
    <xf numFmtId="0" fontId="0" fillId="0" borderId="42" xfId="0" applyBorder="1" applyAlignment="1">
      <alignment horizontal="left" vertical="center" wrapText="1"/>
    </xf>
    <xf numFmtId="0" fontId="17" fillId="0" borderId="51" xfId="5" applyFont="1" applyBorder="1" applyAlignment="1">
      <alignment horizontal="left" wrapText="1"/>
    </xf>
    <xf numFmtId="0" fontId="17" fillId="0" borderId="53" xfId="0" applyFont="1" applyBorder="1" applyAlignment="1">
      <alignment horizontal="left" wrapText="1"/>
    </xf>
    <xf numFmtId="0" fontId="17" fillId="0" borderId="51" xfId="1" applyFont="1" applyFill="1" applyBorder="1" applyAlignment="1">
      <alignment horizontal="left" vertical="center" wrapText="1"/>
    </xf>
    <xf numFmtId="0" fontId="0" fillId="0" borderId="46" xfId="0" applyBorder="1" applyAlignment="1">
      <alignment wrapText="1"/>
    </xf>
    <xf numFmtId="0" fontId="17" fillId="0" borderId="47" xfId="0" applyFont="1" applyBorder="1" applyAlignment="1">
      <alignment wrapText="1"/>
    </xf>
    <xf numFmtId="0" fontId="7" fillId="0" borderId="4" xfId="0" quotePrefix="1" applyFont="1" applyBorder="1" applyAlignment="1">
      <alignment horizontal="left" vertical="center"/>
    </xf>
    <xf numFmtId="0" fontId="13" fillId="0" borderId="0" xfId="0" applyFont="1" applyAlignment="1">
      <alignment vertical="top" wrapText="1"/>
    </xf>
    <xf numFmtId="0" fontId="23" fillId="0" borderId="0" xfId="0" applyFont="1" applyAlignment="1">
      <alignment vertical="top" wrapText="1"/>
    </xf>
    <xf numFmtId="0" fontId="24" fillId="0" borderId="0" xfId="0" applyFont="1" applyAlignment="1">
      <alignment vertical="top" wrapText="1"/>
    </xf>
    <xf numFmtId="0" fontId="25" fillId="0" borderId="0" xfId="0" applyFont="1"/>
    <xf numFmtId="0" fontId="25" fillId="0" borderId="0" xfId="0" applyFont="1" applyAlignment="1">
      <alignment wrapText="1"/>
    </xf>
    <xf numFmtId="0" fontId="15" fillId="0" borderId="0" xfId="0" applyFont="1" applyAlignment="1">
      <alignment vertical="top" wrapText="1"/>
    </xf>
    <xf numFmtId="0" fontId="25" fillId="0" borderId="40" xfId="0" applyFont="1" applyBorder="1"/>
    <xf numFmtId="0" fontId="25" fillId="0" borderId="40" xfId="0" applyFont="1" applyBorder="1" applyAlignment="1">
      <alignment wrapText="1"/>
    </xf>
    <xf numFmtId="164" fontId="25" fillId="0" borderId="40" xfId="0" applyNumberFormat="1" applyFont="1" applyBorder="1"/>
    <xf numFmtId="14" fontId="25" fillId="0" borderId="40" xfId="0" applyNumberFormat="1" applyFont="1" applyBorder="1"/>
    <xf numFmtId="0" fontId="25" fillId="0" borderId="40" xfId="0" quotePrefix="1" applyFont="1" applyBorder="1" applyAlignment="1">
      <alignment horizontal="left" wrapText="1"/>
    </xf>
    <xf numFmtId="0" fontId="0" fillId="0" borderId="0" xfId="0" quotePrefix="1" applyAlignment="1">
      <alignment horizontal="left" wrapText="1"/>
    </xf>
    <xf numFmtId="0" fontId="13" fillId="0" borderId="0" xfId="1" quotePrefix="1" applyFont="1" applyFill="1" applyBorder="1" applyAlignment="1" applyProtection="1">
      <alignment horizontal="left" vertical="center" wrapText="1"/>
    </xf>
    <xf numFmtId="0" fontId="5" fillId="0" borderId="0" xfId="1" quotePrefix="1" applyAlignment="1">
      <alignment horizontal="left" wrapText="1"/>
    </xf>
    <xf numFmtId="0" fontId="0" fillId="0" borderId="0" xfId="0" applyAlignment="1">
      <alignment horizontal="left" vertical="top" wrapText="1"/>
    </xf>
    <xf numFmtId="0" fontId="5" fillId="0" borderId="0" xfId="1" applyBorder="1" applyAlignment="1">
      <alignment horizontal="right" vertical="top" wrapText="1"/>
    </xf>
    <xf numFmtId="0" fontId="3" fillId="0" borderId="0" xfId="0" applyFont="1" applyAlignment="1">
      <alignment horizontal="center" vertical="center" wrapText="1"/>
    </xf>
    <xf numFmtId="0" fontId="5" fillId="0" borderId="0" xfId="1" applyBorder="1" applyAlignment="1">
      <alignment horizontal="left" vertical="top" wrapText="1"/>
    </xf>
    <xf numFmtId="0" fontId="7" fillId="0" borderId="41" xfId="0" applyFont="1" applyBorder="1" applyAlignment="1">
      <alignment horizontal="left" vertical="center"/>
    </xf>
    <xf numFmtId="0" fontId="7" fillId="0" borderId="43" xfId="0" applyFont="1" applyBorder="1" applyAlignment="1">
      <alignment horizontal="left" vertical="center"/>
    </xf>
    <xf numFmtId="0" fontId="7" fillId="0" borderId="44" xfId="0" applyFont="1" applyBorder="1" applyAlignment="1">
      <alignment horizontal="left" vertical="center"/>
    </xf>
    <xf numFmtId="0" fontId="7" fillId="0" borderId="4" xfId="1" applyFont="1" applyBorder="1" applyAlignment="1">
      <alignment horizontal="center" vertical="center" wrapText="1"/>
    </xf>
    <xf numFmtId="0" fontId="4" fillId="0" borderId="4" xfId="0" applyFont="1" applyBorder="1" applyAlignment="1">
      <alignment vertical="top" wrapText="1"/>
    </xf>
    <xf numFmtId="0" fontId="13" fillId="0" borderId="0" xfId="0" applyFont="1" applyAlignment="1">
      <alignment vertical="top" wrapText="1"/>
    </xf>
    <xf numFmtId="0" fontId="23" fillId="0" borderId="0" xfId="0" applyFont="1" applyAlignment="1">
      <alignment vertical="top" wrapText="1"/>
    </xf>
    <xf numFmtId="0" fontId="21" fillId="0" borderId="50" xfId="0" applyFont="1" applyBorder="1" applyAlignment="1">
      <alignment horizontal="center" vertical="center"/>
    </xf>
    <xf numFmtId="0" fontId="0" fillId="0" borderId="0" xfId="0" applyAlignment="1">
      <alignment horizontal="left" vertical="center" wrapText="1"/>
    </xf>
    <xf numFmtId="0" fontId="1" fillId="0" borderId="4" xfId="1" applyFont="1" applyBorder="1" applyAlignment="1">
      <alignment horizontal="left" vertical="top" wrapText="1"/>
    </xf>
    <xf numFmtId="0" fontId="1" fillId="0" borderId="8" xfId="1" applyFont="1" applyBorder="1" applyAlignment="1">
      <alignment horizontal="left" vertical="top" wrapText="1"/>
    </xf>
    <xf numFmtId="0" fontId="1" fillId="0" borderId="8" xfId="0" applyFont="1" applyBorder="1" applyAlignment="1">
      <alignment horizontal="left" vertical="top" wrapText="1"/>
    </xf>
    <xf numFmtId="0" fontId="1" fillId="0" borderId="10" xfId="1" applyFont="1" applyBorder="1" applyAlignment="1">
      <alignment horizontal="left" vertical="top" wrapText="1"/>
    </xf>
    <xf numFmtId="0" fontId="1" fillId="0" borderId="1" xfId="0" applyFont="1" applyBorder="1" applyAlignment="1">
      <alignment horizontal="left" vertical="top" wrapText="1"/>
    </xf>
    <xf numFmtId="0" fontId="5" fillId="0" borderId="2" xfId="1" applyBorder="1" applyAlignment="1"/>
    <xf numFmtId="0" fontId="4" fillId="0" borderId="3" xfId="0" applyFont="1" applyBorder="1"/>
    <xf numFmtId="0" fontId="1" fillId="0" borderId="5" xfId="1" quotePrefix="1" applyFont="1" applyBorder="1" applyAlignment="1">
      <alignment horizontal="left" vertical="top" wrapText="1"/>
    </xf>
    <xf numFmtId="0" fontId="1" fillId="0" borderId="7" xfId="1" applyFont="1" applyBorder="1" applyAlignment="1">
      <alignment horizontal="left" vertical="top" wrapText="1"/>
    </xf>
    <xf numFmtId="0" fontId="4" fillId="0" borderId="4" xfId="1" applyFont="1" applyBorder="1" applyAlignment="1">
      <alignment horizontal="left" vertical="top" wrapText="1"/>
    </xf>
    <xf numFmtId="0" fontId="2" fillId="0" borderId="8" xfId="1" applyFont="1" applyBorder="1" applyAlignment="1">
      <alignment horizontal="left" vertical="top" wrapText="1"/>
    </xf>
    <xf numFmtId="0" fontId="3" fillId="0" borderId="4" xfId="0" applyFont="1" applyBorder="1" applyAlignment="1">
      <alignment horizontal="left" vertical="center"/>
    </xf>
    <xf numFmtId="0" fontId="1" fillId="0" borderId="5" xfId="1" applyFont="1" applyBorder="1" applyAlignment="1">
      <alignment horizontal="left" vertical="top" wrapText="1"/>
    </xf>
    <xf numFmtId="0" fontId="0" fillId="0" borderId="4" xfId="1" applyFont="1" applyBorder="1" applyAlignment="1">
      <alignment horizontal="left" vertical="top" wrapText="1"/>
    </xf>
    <xf numFmtId="0" fontId="0" fillId="0" borderId="4" xfId="0" applyBorder="1" applyAlignment="1">
      <alignment horizontal="left" vertical="center" wrapText="1"/>
    </xf>
    <xf numFmtId="0" fontId="4" fillId="0" borderId="4" xfId="1" applyFont="1" applyBorder="1" applyAlignment="1">
      <alignment horizontal="left" vertical="center" wrapText="1"/>
    </xf>
    <xf numFmtId="0" fontId="4" fillId="0" borderId="4" xfId="0" applyFont="1" applyBorder="1" applyAlignment="1">
      <alignment horizontal="left" vertical="center" wrapText="1"/>
    </xf>
    <xf numFmtId="0" fontId="1" fillId="0" borderId="4" xfId="1" applyFont="1" applyBorder="1" applyAlignment="1">
      <alignment horizontal="left" vertical="center" wrapText="1"/>
    </xf>
    <xf numFmtId="0" fontId="3" fillId="0" borderId="41" xfId="0" applyFont="1" applyBorder="1" applyAlignment="1">
      <alignment horizontal="left" vertical="center"/>
    </xf>
    <xf numFmtId="0" fontId="4" fillId="0" borderId="4" xfId="1" applyFont="1" applyFill="1" applyBorder="1" applyAlignment="1">
      <alignment horizontal="left" vertical="top" wrapText="1"/>
    </xf>
    <xf numFmtId="0" fontId="4" fillId="0" borderId="8" xfId="0" applyFont="1" applyBorder="1" applyAlignment="1">
      <alignment horizontal="left" vertical="top" wrapText="1"/>
    </xf>
    <xf numFmtId="0" fontId="0" fillId="0" borderId="4" xfId="0" applyBorder="1" applyAlignment="1">
      <alignment horizontal="left" vertical="top"/>
    </xf>
    <xf numFmtId="0" fontId="0" fillId="0" borderId="4" xfId="0" applyBorder="1" applyAlignment="1">
      <alignment horizontal="left" vertical="center"/>
    </xf>
    <xf numFmtId="0" fontId="1" fillId="0" borderId="43" xfId="1" quotePrefix="1" applyFont="1" applyBorder="1" applyAlignment="1">
      <alignment horizontal="left" vertical="top" wrapText="1"/>
    </xf>
    <xf numFmtId="0" fontId="0" fillId="0" borderId="4" xfId="0" applyBorder="1" applyAlignment="1">
      <alignment horizontal="center" wrapText="1"/>
    </xf>
    <xf numFmtId="0" fontId="0" fillId="0" borderId="8" xfId="0" applyBorder="1" applyAlignment="1">
      <alignment horizontal="center" wrapText="1"/>
    </xf>
    <xf numFmtId="0" fontId="0" fillId="0" borderId="4" xfId="0" applyBorder="1" applyAlignment="1">
      <alignment horizontal="left" wrapText="1"/>
    </xf>
    <xf numFmtId="0" fontId="0" fillId="0" borderId="8" xfId="0" applyBorder="1" applyAlignment="1">
      <alignment horizontal="left" wrapText="1"/>
    </xf>
    <xf numFmtId="0" fontId="0" fillId="0" borderId="0" xfId="1" applyFont="1" applyBorder="1" applyAlignment="1">
      <alignment horizontal="left" vertical="top" wrapText="1"/>
    </xf>
    <xf numFmtId="0" fontId="0" fillId="0" borderId="8" xfId="1" applyFont="1" applyBorder="1" applyAlignment="1">
      <alignment horizontal="left" vertical="top" wrapText="1"/>
    </xf>
    <xf numFmtId="0" fontId="0" fillId="0" borderId="20" xfId="1" applyFont="1" applyBorder="1" applyAlignment="1">
      <alignment horizontal="left" vertical="top" wrapText="1"/>
    </xf>
    <xf numFmtId="0" fontId="0" fillId="0" borderId="1" xfId="1" applyFont="1" applyBorder="1" applyAlignment="1">
      <alignment horizontal="left" vertical="top" wrapText="1"/>
    </xf>
    <xf numFmtId="0" fontId="0" fillId="0" borderId="6" xfId="1" applyFont="1" applyBorder="1" applyAlignment="1">
      <alignment horizontal="left" vertical="top" wrapText="1"/>
    </xf>
    <xf numFmtId="0" fontId="0" fillId="0" borderId="7" xfId="1" applyFont="1" applyBorder="1" applyAlignment="1">
      <alignment horizontal="left" vertical="top" wrapText="1"/>
    </xf>
    <xf numFmtId="0" fontId="5" fillId="0" borderId="36" xfId="1" applyBorder="1" applyAlignment="1">
      <alignment horizontal="left" vertical="center" wrapText="1"/>
    </xf>
    <xf numFmtId="0" fontId="4" fillId="0" borderId="37" xfId="2" applyFont="1" applyBorder="1" applyAlignment="1">
      <alignment horizontal="left" vertical="center" wrapText="1"/>
    </xf>
    <xf numFmtId="0" fontId="4" fillId="0" borderId="0" xfId="1" applyFont="1" applyBorder="1" applyAlignment="1">
      <alignment horizontal="left" vertical="top" wrapText="1"/>
    </xf>
    <xf numFmtId="0" fontId="4" fillId="0" borderId="8" xfId="1" applyFont="1" applyBorder="1" applyAlignment="1">
      <alignment horizontal="left" vertical="top" wrapText="1"/>
    </xf>
    <xf numFmtId="0" fontId="5" fillId="0" borderId="0" xfId="1" applyBorder="1" applyAlignment="1">
      <alignment horizontal="left" vertical="center" wrapText="1"/>
    </xf>
    <xf numFmtId="0" fontId="0" fillId="0" borderId="0" xfId="1" applyFont="1" applyBorder="1" applyAlignment="1">
      <alignment horizontal="left" vertical="center" wrapText="1"/>
    </xf>
    <xf numFmtId="0" fontId="0" fillId="0" borderId="8" xfId="0" applyBorder="1" applyAlignment="1">
      <alignment horizontal="left" vertical="top" wrapText="1"/>
    </xf>
    <xf numFmtId="0" fontId="0" fillId="0" borderId="1" xfId="0" applyBorder="1" applyAlignment="1">
      <alignment horizontal="left" vertical="top" wrapText="1"/>
    </xf>
    <xf numFmtId="0" fontId="0" fillId="0" borderId="0" xfId="0" applyAlignment="1">
      <alignment horizontal="left" vertical="top" wrapText="1"/>
    </xf>
    <xf numFmtId="0" fontId="4" fillId="0" borderId="1" xfId="1" applyFont="1" applyBorder="1" applyAlignment="1">
      <alignment horizontal="left" vertical="top" wrapText="1"/>
    </xf>
    <xf numFmtId="0" fontId="4" fillId="0" borderId="1" xfId="0" applyFont="1" applyBorder="1" applyAlignment="1">
      <alignment horizontal="left" vertical="top" wrapText="1"/>
    </xf>
    <xf numFmtId="0" fontId="4" fillId="0" borderId="6" xfId="1" applyFont="1" applyBorder="1" applyAlignment="1">
      <alignment horizontal="left" vertical="top" wrapText="1"/>
    </xf>
    <xf numFmtId="0" fontId="4" fillId="0" borderId="7" xfId="1" applyFont="1" applyBorder="1" applyAlignment="1">
      <alignment horizontal="left" vertical="top" wrapText="1"/>
    </xf>
    <xf numFmtId="0" fontId="7" fillId="0" borderId="4" xfId="0" applyFont="1" applyBorder="1" applyAlignment="1">
      <alignment horizontal="left" vertical="center"/>
    </xf>
    <xf numFmtId="0" fontId="4" fillId="0" borderId="0" xfId="0" applyFont="1" applyAlignment="1">
      <alignment horizontal="left" vertical="top" wrapText="1"/>
    </xf>
    <xf numFmtId="0" fontId="4" fillId="0" borderId="9" xfId="0" applyFont="1" applyBorder="1" applyAlignment="1">
      <alignment horizontal="left" vertical="top" wrapText="1"/>
    </xf>
    <xf numFmtId="0" fontId="4" fillId="0" borderId="6" xfId="1" quotePrefix="1" applyFont="1" applyBorder="1" applyAlignment="1">
      <alignment horizontal="left" vertical="top" wrapText="1"/>
    </xf>
    <xf numFmtId="0" fontId="4" fillId="0" borderId="0" xfId="0" applyFont="1" applyAlignment="1">
      <alignment horizontal="left" vertical="center" wrapText="1"/>
    </xf>
    <xf numFmtId="0" fontId="4" fillId="0" borderId="0" xfId="1" applyFont="1" applyFill="1" applyBorder="1" applyAlignment="1">
      <alignment horizontal="left" vertical="top" wrapText="1"/>
    </xf>
    <xf numFmtId="0" fontId="4" fillId="0" borderId="8" xfId="1" applyFont="1" applyFill="1" applyBorder="1" applyAlignment="1">
      <alignment horizontal="left" vertical="top" wrapText="1"/>
    </xf>
    <xf numFmtId="0" fontId="4" fillId="0" borderId="0" xfId="0" applyFont="1" applyAlignment="1">
      <alignment horizontal="left" vertical="center"/>
    </xf>
    <xf numFmtId="0" fontId="4" fillId="0" borderId="11" xfId="0" applyFont="1" applyBorder="1" applyAlignment="1">
      <alignment horizontal="left" vertical="top" wrapText="1"/>
    </xf>
    <xf numFmtId="0" fontId="4" fillId="0" borderId="2" xfId="0" applyFont="1" applyBorder="1"/>
    <xf numFmtId="0" fontId="4" fillId="0" borderId="16" xfId="1" applyFont="1" applyFill="1" applyBorder="1" applyAlignment="1">
      <alignment horizontal="left" vertical="top" wrapText="1"/>
    </xf>
    <xf numFmtId="0" fontId="4" fillId="0" borderId="16" xfId="1" applyFont="1" applyBorder="1" applyAlignment="1">
      <alignment horizontal="left" vertical="top" wrapText="1"/>
    </xf>
    <xf numFmtId="0" fontId="4" fillId="0" borderId="18" xfId="1" applyFont="1" applyBorder="1" applyAlignment="1">
      <alignment horizontal="left" vertical="top" wrapText="1"/>
    </xf>
    <xf numFmtId="0" fontId="4" fillId="0" borderId="19" xfId="1" applyFont="1" applyBorder="1" applyAlignment="1">
      <alignment horizontal="left" vertical="top" wrapText="1"/>
    </xf>
    <xf numFmtId="0" fontId="4" fillId="0" borderId="16" xfId="0" applyFont="1" applyBorder="1" applyAlignment="1">
      <alignment horizontal="left" vertical="top" wrapText="1"/>
    </xf>
    <xf numFmtId="0" fontId="7" fillId="0" borderId="15" xfId="0" applyFont="1" applyBorder="1" applyAlignment="1">
      <alignment horizontal="left" vertical="center"/>
    </xf>
    <xf numFmtId="0" fontId="5" fillId="0" borderId="5" xfId="1" applyBorder="1" applyAlignment="1"/>
    <xf numFmtId="0" fontId="4" fillId="0" borderId="7" xfId="0" applyFont="1" applyBorder="1"/>
    <xf numFmtId="0" fontId="4" fillId="0" borderId="13" xfId="1" applyFont="1" applyBorder="1" applyAlignment="1">
      <alignment horizontal="left" vertical="top" wrapText="1"/>
    </xf>
    <xf numFmtId="0" fontId="4" fillId="0" borderId="14" xfId="1" applyFont="1" applyBorder="1" applyAlignment="1">
      <alignment horizontal="left" vertical="top" wrapText="1"/>
    </xf>
    <xf numFmtId="0" fontId="4" fillId="0" borderId="20" xfId="1" applyFont="1" applyBorder="1" applyAlignment="1">
      <alignment horizontal="left" vertical="top" wrapText="1"/>
    </xf>
    <xf numFmtId="0" fontId="1" fillId="0" borderId="0" xfId="1" applyFont="1" applyBorder="1" applyAlignment="1">
      <alignment horizontal="left" vertical="top" wrapText="1"/>
    </xf>
    <xf numFmtId="0" fontId="1" fillId="0" borderId="6" xfId="1" applyFont="1" applyBorder="1" applyAlignment="1">
      <alignment horizontal="left" vertical="top" wrapText="1"/>
    </xf>
    <xf numFmtId="0" fontId="1" fillId="0" borderId="20" xfId="1" applyFont="1" applyBorder="1" applyAlignment="1">
      <alignment horizontal="left" vertical="top" wrapText="1"/>
    </xf>
    <xf numFmtId="0" fontId="1" fillId="0" borderId="25" xfId="1" applyFont="1" applyBorder="1" applyAlignment="1">
      <alignment horizontal="left" vertical="top" wrapText="1"/>
    </xf>
    <xf numFmtId="0" fontId="4" fillId="0" borderId="25" xfId="1" applyFont="1" applyBorder="1" applyAlignment="1">
      <alignment horizontal="left" vertical="top" wrapText="1"/>
    </xf>
    <xf numFmtId="0" fontId="1" fillId="0" borderId="1" xfId="1" applyFont="1" applyBorder="1" applyAlignment="1">
      <alignment horizontal="left" vertical="top" wrapText="1"/>
    </xf>
    <xf numFmtId="0" fontId="3" fillId="0" borderId="22" xfId="0" applyFont="1" applyBorder="1" applyAlignment="1">
      <alignment horizontal="left" vertical="center"/>
    </xf>
    <xf numFmtId="0" fontId="3" fillId="0" borderId="29" xfId="0" applyFont="1" applyBorder="1" applyAlignment="1">
      <alignment horizontal="left" vertical="center"/>
    </xf>
    <xf numFmtId="0" fontId="3" fillId="0" borderId="30" xfId="0" applyFont="1" applyBorder="1" applyAlignment="1">
      <alignment horizontal="left" vertical="center"/>
    </xf>
    <xf numFmtId="0" fontId="3" fillId="0" borderId="28" xfId="0" applyFont="1" applyBorder="1" applyAlignment="1">
      <alignment horizontal="left" vertical="center"/>
    </xf>
    <xf numFmtId="49" fontId="1" fillId="0" borderId="8" xfId="1" applyNumberFormat="1" applyFont="1" applyBorder="1" applyAlignment="1">
      <alignment horizontal="left" vertical="top" wrapText="1"/>
    </xf>
    <xf numFmtId="49" fontId="1" fillId="0" borderId="8" xfId="0" applyNumberFormat="1" applyFont="1" applyBorder="1" applyAlignment="1">
      <alignment horizontal="left" vertical="top" wrapText="1"/>
    </xf>
    <xf numFmtId="0" fontId="1" fillId="0" borderId="26" xfId="1" applyFont="1" applyBorder="1" applyAlignment="1">
      <alignment horizontal="left" vertical="top" wrapText="1"/>
    </xf>
    <xf numFmtId="0" fontId="4" fillId="0" borderId="32" xfId="1" applyFont="1" applyBorder="1" applyAlignment="1">
      <alignment horizontal="left" vertical="center" wrapText="1"/>
    </xf>
    <xf numFmtId="0" fontId="5" fillId="0" borderId="32" xfId="1" applyBorder="1" applyAlignment="1">
      <alignment horizontal="left" vertical="center" wrapText="1"/>
    </xf>
    <xf numFmtId="0" fontId="0" fillId="0" borderId="32" xfId="1" applyFont="1" applyBorder="1" applyAlignment="1">
      <alignment horizontal="left" vertical="center" wrapText="1"/>
    </xf>
    <xf numFmtId="0" fontId="0" fillId="0" borderId="0" xfId="1" applyFont="1" applyFill="1" applyBorder="1" applyAlignment="1">
      <alignment horizontal="left" vertical="top" wrapText="1"/>
    </xf>
    <xf numFmtId="0" fontId="0" fillId="0" borderId="8" xfId="1" applyFont="1" applyFill="1" applyBorder="1" applyAlignment="1">
      <alignment horizontal="left" vertical="top" wrapText="1"/>
    </xf>
    <xf numFmtId="0" fontId="0" fillId="0" borderId="34" xfId="1" applyFont="1" applyBorder="1" applyAlignment="1">
      <alignment horizontal="left" vertical="center" wrapText="1"/>
    </xf>
    <xf numFmtId="0" fontId="5" fillId="0" borderId="34" xfId="1" applyBorder="1" applyAlignment="1">
      <alignment horizontal="left" vertical="center" wrapText="1"/>
    </xf>
    <xf numFmtId="0" fontId="4" fillId="0" borderId="5" xfId="1" applyFont="1" applyBorder="1" applyAlignment="1">
      <alignment horizontal="left" vertical="top" wrapText="1"/>
    </xf>
    <xf numFmtId="0" fontId="4" fillId="0" borderId="41" xfId="1" applyFont="1" applyBorder="1" applyAlignment="1">
      <alignment horizontal="left" vertical="top" wrapText="1"/>
    </xf>
    <xf numFmtId="0" fontId="7" fillId="0" borderId="41" xfId="0" applyFont="1" applyBorder="1" applyAlignment="1">
      <alignment horizontal="left" vertical="center"/>
    </xf>
    <xf numFmtId="0" fontId="4" fillId="0" borderId="4" xfId="0" applyFont="1" applyBorder="1" applyAlignment="1">
      <alignment horizontal="left" vertical="top" wrapText="1"/>
    </xf>
    <xf numFmtId="0" fontId="4" fillId="0" borderId="43" xfId="1" applyFont="1" applyBorder="1" applyAlignment="1">
      <alignment horizontal="left" vertical="top" wrapText="1"/>
    </xf>
    <xf numFmtId="0" fontId="4" fillId="0" borderId="31" xfId="5" applyFont="1" applyBorder="1" applyAlignment="1">
      <alignment horizontal="left" vertical="center"/>
    </xf>
    <xf numFmtId="0" fontId="20" fillId="0" borderId="0" xfId="0" applyFont="1" applyAlignment="1">
      <alignment horizontal="center" wrapText="1"/>
    </xf>
  </cellXfs>
  <cellStyles count="7">
    <cellStyle name="Hyperlink" xfId="1" builtinId="8"/>
    <cellStyle name="Normal" xfId="0" builtinId="0"/>
    <cellStyle name="Normal 2" xfId="2" xr:uid="{012697E0-7C87-4C28-B397-B137B379917D}"/>
    <cellStyle name="Normal 3" xfId="5" xr:uid="{E01890BC-8778-4B2C-A565-96513A182D4D}"/>
    <cellStyle name="Normal 9" xfId="3" xr:uid="{57D1C4C5-8B7D-4191-80A9-225F19313A9E}"/>
    <cellStyle name="Normal_Sheet1" xfId="4" xr:uid="{26C5B26F-96CE-4867-B592-03DF4451E7AB}"/>
    <cellStyle name="Normal_Sheet1 2" xfId="6" xr:uid="{229877D8-0089-45BC-866C-093F125CEE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digital.nhs.uk/data-and-information/data-collections-and-data-sets/data-collections/social-care-collection-materials-2024/september-letter"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www.ons.gov.uk/ons/guide-method/harmonisation/secondary-set-of-harmonised-concepts-and-questions/sexual-identity.pdf"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38099</xdr:rowOff>
    </xdr:from>
    <xdr:to>
      <xdr:col>9</xdr:col>
      <xdr:colOff>139700</xdr:colOff>
      <xdr:row>8</xdr:row>
      <xdr:rowOff>9525</xdr:rowOff>
    </xdr:to>
    <xdr:sp macro="" textlink="">
      <xdr:nvSpPr>
        <xdr:cNvPr id="2" name="Text Box 3">
          <a:extLst>
            <a:ext uri="{FF2B5EF4-FFF2-40B4-BE49-F238E27FC236}">
              <a16:creationId xmlns:a16="http://schemas.microsoft.com/office/drawing/2014/main" id="{8D654DEB-BB04-4ADA-8E23-029492DA62AC}"/>
            </a:ext>
          </a:extLst>
        </xdr:cNvPr>
        <xdr:cNvSpPr txBox="1">
          <a:spLocks noChangeArrowheads="1"/>
        </xdr:cNvSpPr>
      </xdr:nvSpPr>
      <xdr:spPr bwMode="auto">
        <a:xfrm>
          <a:off x="0" y="219074"/>
          <a:ext cx="9998075" cy="12382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solidFill>
              <a:latin typeface="+mn-lt"/>
              <a:cs typeface="Arial"/>
            </a:rPr>
            <a:t>Adult Social Care Collections Data Dictionary </a:t>
          </a:r>
          <a:r>
            <a:rPr lang="en-GB" sz="3200" b="0" i="0" u="none" strike="noStrike" baseline="0">
              <a:solidFill>
                <a:srgbClr val="FF0000"/>
              </a:solidFill>
              <a:latin typeface="+mn-lt"/>
              <a:cs typeface="Arial"/>
            </a:rPr>
            <a:t>V1.6</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sz="4000">
            <a:effectLst/>
          </a:endParaRP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twoCellAnchor>
    <xdr:from>
      <xdr:col>0</xdr:col>
      <xdr:colOff>38100</xdr:colOff>
      <xdr:row>8</xdr:row>
      <xdr:rowOff>25402</xdr:rowOff>
    </xdr:from>
    <xdr:to>
      <xdr:col>11</xdr:col>
      <xdr:colOff>63500</xdr:colOff>
      <xdr:row>37</xdr:row>
      <xdr:rowOff>9526</xdr:rowOff>
    </xdr:to>
    <xdr:sp macro="" textlink="">
      <xdr:nvSpPr>
        <xdr:cNvPr id="4" name="Text Box 6">
          <a:hlinkClick xmlns:r="http://schemas.openxmlformats.org/officeDocument/2006/relationships" r:id="rId1"/>
          <a:extLst>
            <a:ext uri="{FF2B5EF4-FFF2-40B4-BE49-F238E27FC236}">
              <a16:creationId xmlns:a16="http://schemas.microsoft.com/office/drawing/2014/main" id="{C6FFA971-A5E2-4EB5-AC67-0F3229C5ACC5}"/>
            </a:ext>
          </a:extLst>
        </xdr:cNvPr>
        <xdr:cNvSpPr txBox="1">
          <a:spLocks noChangeArrowheads="1"/>
        </xdr:cNvSpPr>
      </xdr:nvSpPr>
      <xdr:spPr bwMode="auto">
        <a:xfrm>
          <a:off x="38100" y="1473202"/>
          <a:ext cx="11350625" cy="7585074"/>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en-GB" sz="1100">
              <a:latin typeface="Arial" panose="020B0604020202020204" pitchFamily="34" charset="0"/>
              <a:cs typeface="Arial" panose="020B0604020202020204" pitchFamily="34" charset="0"/>
            </a:rPr>
            <a:t>The Adult Social Care Data Dictionary is intended for use by all users of adult</a:t>
          </a:r>
          <a:r>
            <a:rPr lang="en-GB" sz="1100" baseline="0">
              <a:latin typeface="Arial" panose="020B0604020202020204" pitchFamily="34" charset="0"/>
              <a:cs typeface="Arial" panose="020B0604020202020204" pitchFamily="34" charset="0"/>
            </a:rPr>
            <a:t> social care </a:t>
          </a:r>
          <a:r>
            <a:rPr lang="en-GB" sz="1100">
              <a:latin typeface="Arial" panose="020B0604020202020204" pitchFamily="34" charset="0"/>
              <a:cs typeface="Arial" panose="020B0604020202020204" pitchFamily="34" charset="0"/>
            </a:rPr>
            <a:t>data and those who provide data to NHS England. Data dictionaries work in the same way as normal dictionaries, but they contain information about data items. </a:t>
          </a:r>
          <a:r>
            <a:rPr lang="en-GB" sz="1100" b="0" i="0" u="none" strike="noStrike" baseline="0">
              <a:solidFill>
                <a:sysClr val="windowText" lastClr="000000"/>
              </a:solidFill>
              <a:latin typeface="Arial" panose="020B0604020202020204" pitchFamily="34" charset="0"/>
              <a:cs typeface="Arial" panose="020B0604020202020204" pitchFamily="34" charset="0"/>
            </a:rPr>
            <a:t>The data dictionary replaced the Equalities and Classifications Framework (EQ-CL) in 2020 and is intended for use alongside the detailed guidance documents for the Adult Social Care Collections, which are available here: </a:t>
          </a:r>
          <a:r>
            <a:rPr lang="en-GB" sz="1100">
              <a:latin typeface="Arial" panose="020B0604020202020204" pitchFamily="34" charset="0"/>
              <a:cs typeface="Arial" panose="020B0604020202020204" pitchFamily="34" charset="0"/>
              <a:hlinkClick xmlns:r="http://schemas.openxmlformats.org/officeDocument/2006/relationships" r:id=""/>
            </a:rPr>
            <a:t>Adult social care data hub - NHS Digital</a:t>
          </a:r>
          <a:endParaRPr lang="en-GB" sz="1100" b="0" i="0" u="none" strike="noStrike" baseline="0">
            <a:solidFill>
              <a:sysClr val="windowText" lastClr="000000"/>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sz="1100" b="0" i="0" u="none" strike="noStrike" baseline="0">
            <a:solidFill>
              <a:sysClr val="windowText" lastClr="000000"/>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GB" sz="1100" b="1" i="0" u="none" strike="noStrike" baseline="0">
              <a:solidFill>
                <a:sysClr val="windowText" lastClr="000000"/>
              </a:solidFill>
              <a:latin typeface="Arial" panose="020B0604020202020204" pitchFamily="34" charset="0"/>
              <a:cs typeface="Arial" panose="020B0604020202020204" pitchFamily="34" charset="0"/>
            </a:rPr>
            <a:t>Instructions for use:</a:t>
          </a:r>
        </a:p>
        <a:p>
          <a:pPr algn="l" rtl="0">
            <a:defRPr sz="1000"/>
          </a:pPr>
          <a:r>
            <a:rPr lang="en-GB" sz="1100" b="0" i="0" u="none" strike="noStrike" baseline="0">
              <a:solidFill>
                <a:sysClr val="windowText" lastClr="000000"/>
              </a:solidFill>
              <a:latin typeface="Arial"/>
              <a:cs typeface="Arial"/>
            </a:rPr>
            <a:t>The 'Data Items List', lists all data items included in all Adult Social Care collections. Data items are listed down the left hand side, whilst the relevant collections are listed along the top. An 'X' in the relevant row and column indicates which data items are contained within which collection. If you want to look at the data items for a specific collection you can filter to show the relevant data items by using the drop down filters to select 'X'. This will display all data items for that collection. </a:t>
          </a:r>
        </a:p>
        <a:p>
          <a:pPr algn="l" rtl="0">
            <a:defRPr sz="1000"/>
          </a:pPr>
          <a:endParaRPr lang="en-GB" sz="1100" b="0" i="0" u="none" strike="noStrike" baseline="0">
            <a:solidFill>
              <a:sysClr val="windowText" lastClr="000000"/>
            </a:solidFill>
            <a:latin typeface="Arial"/>
            <a:cs typeface="Arial"/>
          </a:endParaRPr>
        </a:p>
        <a:p>
          <a:pPr algn="l" rtl="0">
            <a:defRPr sz="1000"/>
          </a:pPr>
          <a:r>
            <a:rPr lang="en-GB" sz="1100" b="0" i="0" u="none" strike="noStrike" baseline="0">
              <a:solidFill>
                <a:sysClr val="windowText" lastClr="000000"/>
              </a:solidFill>
              <a:latin typeface="Arial"/>
              <a:cs typeface="Arial"/>
            </a:rPr>
            <a:t>You can select the data item by clicking on the name, which is </a:t>
          </a:r>
          <a:r>
            <a:rPr lang="en-GB" sz="1100" b="0" i="0" u="sng" strike="noStrike" baseline="0">
              <a:solidFill>
                <a:schemeClr val="accent5">
                  <a:lumMod val="75000"/>
                </a:schemeClr>
              </a:solidFill>
              <a:latin typeface="Arial"/>
              <a:cs typeface="Arial"/>
            </a:rPr>
            <a:t>hyperlinked</a:t>
          </a:r>
          <a:r>
            <a:rPr lang="en-GB" sz="1100" b="0" i="0" u="none" strike="noStrike" baseline="0">
              <a:solidFill>
                <a:sysClr val="windowText" lastClr="000000"/>
              </a:solidFill>
              <a:latin typeface="Arial"/>
              <a:cs typeface="Arial"/>
            </a:rPr>
            <a:t> to take you directly to the data item entry in the 'Data Items' page. Once you are in the 'Data Items' page, you can use the '</a:t>
          </a:r>
          <a:r>
            <a:rPr lang="en-GB" sz="1100" b="0" i="0" u="sng" strike="noStrike" baseline="0">
              <a:solidFill>
                <a:schemeClr val="accent5">
                  <a:lumMod val="75000"/>
                </a:schemeClr>
              </a:solidFill>
              <a:latin typeface="Arial"/>
              <a:cs typeface="Arial"/>
            </a:rPr>
            <a:t>Return to data items list</a:t>
          </a:r>
          <a:r>
            <a:rPr lang="en-GB" sz="1100" b="0" i="0" u="none" strike="noStrike" baseline="0">
              <a:solidFill>
                <a:sysClr val="windowText" lastClr="000000"/>
              </a:solidFill>
              <a:latin typeface="Arial"/>
              <a:cs typeface="Arial"/>
            </a:rPr>
            <a:t>' link at the top of each entry to return to the list.</a:t>
          </a:r>
        </a:p>
        <a:p>
          <a:pPr algn="l" rtl="0">
            <a:defRPr sz="1000"/>
          </a:pPr>
          <a:endParaRPr lang="en-GB" sz="1100" b="0" i="0" u="none" strike="noStrike" baseline="0">
            <a:solidFill>
              <a:sysClr val="windowText" lastClr="000000"/>
            </a:solidFill>
            <a:latin typeface="Arial"/>
            <a:cs typeface="Arial"/>
          </a:endParaRPr>
        </a:p>
        <a:p>
          <a:pPr algn="l" rtl="0">
            <a:defRPr sz="1000"/>
          </a:pPr>
          <a:r>
            <a:rPr lang="en-GB" sz="1100" b="0" i="0" u="none" strike="noStrike" baseline="0">
              <a:solidFill>
                <a:sysClr val="windowText" lastClr="000000"/>
              </a:solidFill>
              <a:latin typeface="Arial"/>
              <a:cs typeface="Arial"/>
            </a:rPr>
            <a:t>If you want to view all data item entries for a collection, you can select the collection along the top of the 'Data Items List' page and this will take you to the beginning of the data items for that collection, where you can scroll through all items.</a:t>
          </a:r>
        </a:p>
        <a:p>
          <a:pPr algn="l" rtl="0">
            <a:defRPr sz="1000"/>
          </a:pPr>
          <a:endParaRPr lang="en-GB" sz="1100" b="0" i="0" u="none" strike="noStrike" baseline="0">
            <a:solidFill>
              <a:sysClr val="windowText" lastClr="000000"/>
            </a:solidFill>
            <a:latin typeface="Arial"/>
            <a:cs typeface="Arial"/>
          </a:endParaRPr>
        </a:p>
        <a:p>
          <a:pPr algn="l" rtl="0">
            <a:defRPr sz="1000"/>
          </a:pPr>
          <a:r>
            <a:rPr lang="en-GB" sz="1100" b="0" i="0" u="none" strike="noStrike" baseline="0">
              <a:solidFill>
                <a:sysClr val="windowText" lastClr="000000"/>
              </a:solidFill>
              <a:latin typeface="Arial"/>
              <a:cs typeface="Arial"/>
            </a:rPr>
            <a:t>Each data item is set out in the following format:</a:t>
          </a:r>
        </a:p>
        <a:p>
          <a:pPr algn="l" rtl="0">
            <a:defRPr sz="1000"/>
          </a:pPr>
          <a:r>
            <a:rPr lang="en-GB" sz="1100" b="1" i="0" u="none" strike="noStrike" baseline="0">
              <a:solidFill>
                <a:sysClr val="windowText" lastClr="000000"/>
              </a:solidFill>
              <a:latin typeface="Arial"/>
              <a:cs typeface="Arial"/>
            </a:rPr>
            <a:t>Data item </a:t>
          </a:r>
          <a:r>
            <a:rPr lang="en-GB" sz="1100" b="0" i="0" u="none" strike="noStrike" baseline="0">
              <a:solidFill>
                <a:sysClr val="windowText" lastClr="000000"/>
              </a:solidFill>
              <a:latin typeface="Arial"/>
              <a:cs typeface="Arial"/>
            </a:rPr>
            <a:t>- The full name of the data item</a:t>
          </a:r>
        </a:p>
        <a:p>
          <a:pPr algn="l" rtl="0">
            <a:defRPr sz="1000"/>
          </a:pPr>
          <a:r>
            <a:rPr lang="en-GB" sz="1100" b="1" i="0" u="none" strike="noStrike" baseline="0">
              <a:solidFill>
                <a:sysClr val="windowText" lastClr="000000"/>
              </a:solidFill>
              <a:latin typeface="Arial"/>
              <a:cs typeface="Arial"/>
            </a:rPr>
            <a:t>Data item Short Name </a:t>
          </a:r>
          <a:r>
            <a:rPr lang="en-GB" sz="1100" b="0" i="0" u="none" strike="noStrike" baseline="0">
              <a:solidFill>
                <a:sysClr val="windowText" lastClr="000000"/>
              </a:solidFill>
              <a:latin typeface="Arial"/>
              <a:cs typeface="Arial"/>
            </a:rPr>
            <a:t>- the short or abbreviated name of the data item</a:t>
          </a:r>
        </a:p>
        <a:p>
          <a:pPr algn="l" rtl="0">
            <a:defRPr sz="1000"/>
          </a:pPr>
          <a:r>
            <a:rPr lang="en-GB" sz="1100" b="1" i="0" u="none" strike="noStrike" baseline="0">
              <a:solidFill>
                <a:sysClr val="windowText" lastClr="000000"/>
              </a:solidFill>
              <a:latin typeface="Arial"/>
              <a:cs typeface="Arial"/>
            </a:rPr>
            <a:t>Description</a:t>
          </a:r>
          <a:r>
            <a:rPr lang="en-GB" sz="1100" b="0" i="0" u="none" strike="noStrike" baseline="0">
              <a:solidFill>
                <a:sysClr val="windowText" lastClr="000000"/>
              </a:solidFill>
              <a:latin typeface="Arial"/>
              <a:cs typeface="Arial"/>
            </a:rPr>
            <a:t> - explains what the data item is</a:t>
          </a:r>
        </a:p>
        <a:p>
          <a:pPr algn="l" rtl="0">
            <a:defRPr sz="1000"/>
          </a:pPr>
          <a:r>
            <a:rPr lang="en-GB" sz="1100" b="1" i="0" u="none" strike="noStrike" baseline="0">
              <a:solidFill>
                <a:sysClr val="windowText" lastClr="000000"/>
              </a:solidFill>
              <a:latin typeface="Arial"/>
              <a:cs typeface="Arial"/>
            </a:rPr>
            <a:t>Collections included in </a:t>
          </a:r>
          <a:r>
            <a:rPr lang="en-GB" sz="1100" b="0" i="0" u="none" strike="noStrike" baseline="0">
              <a:solidFill>
                <a:sysClr val="windowText" lastClr="000000"/>
              </a:solidFill>
              <a:latin typeface="Arial"/>
              <a:cs typeface="Arial"/>
            </a:rPr>
            <a:t>- lists all the data collections the data item is used in</a:t>
          </a:r>
        </a:p>
        <a:p>
          <a:pPr algn="l" rtl="0">
            <a:defRPr sz="1000"/>
          </a:pPr>
          <a:r>
            <a:rPr lang="en-GB" sz="1100" b="1" i="0" u="none" strike="noStrike" baseline="0">
              <a:solidFill>
                <a:sysClr val="windowText" lastClr="000000"/>
              </a:solidFill>
              <a:latin typeface="Arial"/>
              <a:cs typeface="Arial"/>
            </a:rPr>
            <a:t>Collections table/location </a:t>
          </a:r>
          <a:r>
            <a:rPr lang="en-GB" sz="1100" b="0" i="0" u="none" strike="noStrike" baseline="0">
              <a:solidFill>
                <a:sysClr val="windowText" lastClr="000000"/>
              </a:solidFill>
              <a:latin typeface="Arial"/>
              <a:cs typeface="Arial"/>
            </a:rPr>
            <a:t>- where in the data collection it is included (e.g. table name or column reference)</a:t>
          </a:r>
        </a:p>
        <a:p>
          <a:pPr algn="l" rtl="0">
            <a:defRPr sz="1000"/>
          </a:pPr>
          <a:r>
            <a:rPr lang="en-GB" sz="1100" b="1" i="0" u="none" strike="noStrike" baseline="0">
              <a:solidFill>
                <a:sysClr val="windowText" lastClr="000000"/>
              </a:solidFill>
              <a:latin typeface="Arial"/>
              <a:cs typeface="Arial"/>
            </a:rPr>
            <a:t>Data Format </a:t>
          </a:r>
          <a:r>
            <a:rPr lang="en-GB" sz="1100" b="0" i="0" u="none" strike="noStrike" baseline="0">
              <a:solidFill>
                <a:sysClr val="windowText" lastClr="000000"/>
              </a:solidFill>
              <a:latin typeface="Arial"/>
              <a:cs typeface="Arial"/>
            </a:rPr>
            <a:t>- the format the data is collected in E.g. text/number</a:t>
          </a:r>
        </a:p>
        <a:p>
          <a:r>
            <a:rPr lang="en-GB" sz="1100" b="1" i="0" u="none" strike="noStrike" baseline="0">
              <a:solidFill>
                <a:sysClr val="windowText" lastClr="000000"/>
              </a:solidFill>
              <a:latin typeface="Arial"/>
              <a:cs typeface="Arial"/>
            </a:rPr>
            <a:t>Mandation</a:t>
          </a:r>
          <a:r>
            <a:rPr lang="en-GB" sz="1100" b="0" i="0" u="none" strike="noStrike" baseline="0">
              <a:solidFill>
                <a:sysClr val="windowText" lastClr="000000"/>
              </a:solidFill>
              <a:latin typeface="Arial"/>
              <a:cs typeface="Arial"/>
            </a:rPr>
            <a:t> - </a:t>
          </a:r>
          <a:r>
            <a:rPr lang="en-GB" sz="1100" b="0" i="0">
              <a:effectLst/>
              <a:latin typeface="Arial" panose="020B0604020202020204" pitchFamily="34" charset="0"/>
              <a:ea typeface="+mn-ea"/>
              <a:cs typeface="Arial" panose="020B0604020202020204" pitchFamily="34" charset="0"/>
            </a:rPr>
            <a:t>the recommendation for the inclusion of data:</a:t>
          </a:r>
        </a:p>
        <a:p>
          <a:r>
            <a:rPr lang="en-GB" sz="1100" b="0" i="0">
              <a:effectLst/>
              <a:latin typeface="Arial" panose="020B0604020202020204" pitchFamily="34" charset="0"/>
              <a:ea typeface="+mn-ea"/>
              <a:cs typeface="Arial" panose="020B0604020202020204" pitchFamily="34" charset="0"/>
            </a:rPr>
            <a:t>M = Mandatory: this data element is mandatory and the technical process (e.g. submission of the data set, production of output etc) cannot be completed without this data element being present</a:t>
          </a:r>
        </a:p>
        <a:p>
          <a:r>
            <a:rPr lang="en-GB" sz="1100" b="0" i="0">
              <a:effectLst/>
              <a:latin typeface="Arial" panose="020B0604020202020204" pitchFamily="34" charset="0"/>
              <a:ea typeface="+mn-ea"/>
              <a:cs typeface="Arial" panose="020B0604020202020204" pitchFamily="34" charset="0"/>
            </a:rPr>
            <a:t>R = Required: business processes cannot be delivered without this data element.</a:t>
          </a:r>
        </a:p>
        <a:p>
          <a:r>
            <a:rPr lang="en-GB" sz="1100" b="0" i="0">
              <a:effectLst/>
              <a:latin typeface="Arial" panose="020B0604020202020204" pitchFamily="34" charset="0"/>
              <a:ea typeface="+mn-ea"/>
              <a:cs typeface="Arial" panose="020B0604020202020204" pitchFamily="34" charset="0"/>
            </a:rPr>
            <a:t>O = Optional: the inclusion of this data element is optional as required for local purposes</a:t>
          </a:r>
        </a:p>
        <a:p>
          <a:r>
            <a:rPr lang="en-GB" sz="1100" b="0" i="0">
              <a:effectLst/>
              <a:latin typeface="Arial" panose="020B0604020202020204" pitchFamily="34" charset="0"/>
              <a:ea typeface="+mn-ea"/>
              <a:cs typeface="Arial" panose="020B0604020202020204" pitchFamily="34" charset="0"/>
            </a:rPr>
            <a:t>V/P</a:t>
          </a:r>
          <a:r>
            <a:rPr lang="en-GB" sz="1100" b="0" i="0" baseline="0">
              <a:effectLst/>
              <a:latin typeface="Arial" panose="020B0604020202020204" pitchFamily="34" charset="0"/>
              <a:ea typeface="+mn-ea"/>
              <a:cs typeface="Arial" panose="020B0604020202020204" pitchFamily="34" charset="0"/>
            </a:rPr>
            <a:t> = Voluntary/Pilot: the inclusion is on a voluntary basis</a:t>
          </a:r>
        </a:p>
        <a:p>
          <a:r>
            <a:rPr lang="en-GB" sz="1100" b="1" i="0" baseline="0">
              <a:effectLst/>
              <a:latin typeface="Arial" panose="020B0604020202020204" pitchFamily="34" charset="0"/>
              <a:ea typeface="+mn-ea"/>
              <a:cs typeface="Arial" panose="020B0604020202020204" pitchFamily="34" charset="0"/>
            </a:rPr>
            <a:t>Classifications</a:t>
          </a:r>
          <a:r>
            <a:rPr lang="en-GB" sz="1100" b="0" i="0" baseline="0">
              <a:effectLst/>
              <a:latin typeface="Arial" panose="020B0604020202020204" pitchFamily="34" charset="0"/>
              <a:ea typeface="+mn-ea"/>
              <a:cs typeface="Arial" panose="020B0604020202020204" pitchFamily="34" charset="0"/>
            </a:rPr>
            <a:t> - The classifications the data item can be split into, also includes sub-classifications</a:t>
          </a:r>
        </a:p>
        <a:p>
          <a:r>
            <a:rPr lang="en-GB" sz="1100" b="1" i="0" baseline="0">
              <a:effectLst/>
              <a:latin typeface="Arial" panose="020B0604020202020204" pitchFamily="34" charset="0"/>
              <a:ea typeface="+mn-ea"/>
              <a:cs typeface="Arial" panose="020B0604020202020204" pitchFamily="34" charset="0"/>
            </a:rPr>
            <a:t>Values</a:t>
          </a:r>
          <a:r>
            <a:rPr lang="en-GB" sz="1100" b="0" i="0" baseline="0">
              <a:effectLst/>
              <a:latin typeface="Arial" panose="020B0604020202020204" pitchFamily="34" charset="0"/>
              <a:ea typeface="+mn-ea"/>
              <a:cs typeface="Arial" panose="020B0604020202020204" pitchFamily="34" charset="0"/>
            </a:rPr>
            <a:t> - The values selected that represent the classifications</a:t>
          </a:r>
        </a:p>
        <a:p>
          <a:r>
            <a:rPr lang="en-GB" sz="1100" b="1" i="0" baseline="0">
              <a:effectLst/>
              <a:latin typeface="Arial" panose="020B0604020202020204" pitchFamily="34" charset="0"/>
              <a:ea typeface="+mn-ea"/>
              <a:cs typeface="Arial" panose="020B0604020202020204" pitchFamily="34" charset="0"/>
            </a:rPr>
            <a:t>Derived Data Items </a:t>
          </a:r>
          <a:r>
            <a:rPr lang="en-GB" sz="1100" b="0" i="0" baseline="0">
              <a:effectLst/>
              <a:latin typeface="Arial" panose="020B0604020202020204" pitchFamily="34" charset="0"/>
              <a:ea typeface="+mn-ea"/>
              <a:cs typeface="Arial" panose="020B0604020202020204" pitchFamily="34" charset="0"/>
            </a:rPr>
            <a:t>- Data items or measures produced by that data item E.g. ASCOF Measures</a:t>
          </a:r>
        </a:p>
        <a:p>
          <a:r>
            <a:rPr lang="en-GB" sz="1100" b="1" i="0" baseline="0">
              <a:effectLst/>
              <a:latin typeface="Arial" panose="020B0604020202020204" pitchFamily="34" charset="0"/>
              <a:ea typeface="+mn-ea"/>
              <a:cs typeface="Arial" panose="020B0604020202020204" pitchFamily="34" charset="0"/>
            </a:rPr>
            <a:t>Availability</a:t>
          </a:r>
          <a:r>
            <a:rPr lang="en-GB" sz="1100" b="0" i="0" baseline="0">
              <a:effectLst/>
              <a:latin typeface="Arial" panose="020B0604020202020204" pitchFamily="34" charset="0"/>
              <a:ea typeface="+mn-ea"/>
              <a:cs typeface="Arial" panose="020B0604020202020204" pitchFamily="34" charset="0"/>
            </a:rPr>
            <a:t> - The date to and from that the date item has been collected</a:t>
          </a:r>
        </a:p>
        <a:p>
          <a:r>
            <a:rPr lang="en-GB" sz="1100" b="1" i="0" baseline="0">
              <a:effectLst/>
              <a:latin typeface="Arial" panose="020B0604020202020204" pitchFamily="34" charset="0"/>
              <a:ea typeface="+mn-ea"/>
              <a:cs typeface="Arial" panose="020B0604020202020204" pitchFamily="34" charset="0"/>
            </a:rPr>
            <a:t>History of changes </a:t>
          </a:r>
          <a:r>
            <a:rPr lang="en-GB" sz="1100" b="0" i="0" baseline="0">
              <a:effectLst/>
              <a:latin typeface="Arial" panose="020B0604020202020204" pitchFamily="34" charset="0"/>
              <a:ea typeface="+mn-ea"/>
              <a:cs typeface="Arial" panose="020B0604020202020204" pitchFamily="34" charset="0"/>
            </a:rPr>
            <a:t>- The history of any alterations or changes to the data item</a:t>
          </a:r>
          <a:endParaRPr lang="en-GB" sz="1100" b="0" i="0" u="none" strike="noStrike" baseline="0">
            <a:solidFill>
              <a:sysClr val="windowText" lastClr="000000"/>
            </a:solidFill>
            <a:latin typeface="Arial"/>
            <a:cs typeface="Arial"/>
          </a:endParaRPr>
        </a:p>
        <a:p>
          <a:pPr algn="l" rtl="0">
            <a:defRPr sz="1000"/>
          </a:pPr>
          <a:endParaRPr lang="en-GB" sz="1100" b="0" i="0" u="none" strike="noStrike" baseline="0">
            <a:solidFill>
              <a:sysClr val="windowText" lastClr="000000"/>
            </a:solidFill>
            <a:latin typeface="Arial"/>
            <a:cs typeface="Arial"/>
          </a:endParaRPr>
        </a:p>
        <a:p>
          <a:pPr algn="l" rtl="0">
            <a:defRPr sz="1000"/>
          </a:pPr>
          <a:r>
            <a:rPr lang="en-GB" sz="1100" b="0" i="0" u="none" strike="noStrike" baseline="0">
              <a:solidFill>
                <a:sysClr val="windowText" lastClr="000000"/>
              </a:solidFill>
              <a:latin typeface="Arial"/>
              <a:cs typeface="Arial"/>
            </a:rPr>
            <a:t>Within the data items, some of the classifications and sub classifications are </a:t>
          </a:r>
          <a:r>
            <a:rPr lang="en-GB" sz="1100" b="0" i="0" u="sng" strike="noStrike" baseline="0">
              <a:solidFill>
                <a:schemeClr val="accent5">
                  <a:lumMod val="75000"/>
                </a:schemeClr>
              </a:solidFill>
              <a:latin typeface="Arial"/>
              <a:cs typeface="Arial"/>
            </a:rPr>
            <a:t>hyperlinked</a:t>
          </a:r>
          <a:r>
            <a:rPr lang="en-GB" sz="1100" b="0" i="0" u="none" strike="noStrike" baseline="0">
              <a:solidFill>
                <a:sysClr val="windowText" lastClr="000000"/>
              </a:solidFill>
              <a:latin typeface="Arial"/>
              <a:cs typeface="Arial"/>
            </a:rPr>
            <a:t> to the glossary, if you select the link this will take you to the glossary entry for that specific term.</a:t>
          </a:r>
        </a:p>
        <a:p>
          <a:pPr algn="l" rtl="0">
            <a:defRPr sz="1000"/>
          </a:pPr>
          <a:endParaRPr lang="en-GB" sz="1100" b="0" i="0" u="none" strike="noStrike" baseline="0">
            <a:solidFill>
              <a:sysClr val="windowText" lastClr="000000"/>
            </a:solidFill>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GB" sz="1100" b="0" i="0" u="none" strike="noStrike" baseline="0">
              <a:solidFill>
                <a:sysClr val="windowText" lastClr="000000"/>
              </a:solidFill>
              <a:latin typeface="Arial"/>
              <a:cs typeface="Arial"/>
            </a:rPr>
            <a:t>The glossary can also be used standa</a:t>
          </a:r>
          <a:r>
            <a:rPr lang="en-GB" sz="1100" b="0" i="0" baseline="0">
              <a:effectLst/>
              <a:latin typeface="Arial" panose="020B0604020202020204" pitchFamily="34" charset="0"/>
              <a:ea typeface="+mn-ea"/>
              <a:cs typeface="Arial" panose="020B0604020202020204" pitchFamily="34" charset="0"/>
            </a:rPr>
            <a:t>lone, the entries are listed alphabetically and can be filtered accordingly.</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sz="1100" b="0" i="0" baseline="0">
            <a:effectLst/>
            <a:latin typeface="Arial" panose="020B0604020202020204" pitchFamily="34" charset="0"/>
            <a:ea typeface="+mn-ea"/>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GB" sz="1100" b="0" i="0" baseline="0">
              <a:effectLst/>
              <a:latin typeface="Arial" panose="020B0604020202020204" pitchFamily="34" charset="0"/>
              <a:ea typeface="+mn-ea"/>
              <a:cs typeface="Arial" panose="020B0604020202020204" pitchFamily="34" charset="0"/>
            </a:rPr>
            <a:t>Further Information and guidance on the Adult Social Care Collections can be found here: </a:t>
          </a:r>
          <a:r>
            <a:rPr lang="en-GB" sz="1100" b="0" i="0" baseline="0">
              <a:solidFill>
                <a:schemeClr val="accent5">
                  <a:lumMod val="75000"/>
                </a:schemeClr>
              </a:solidFill>
              <a:effectLst/>
              <a:latin typeface="Arial" panose="020B0604020202020204" pitchFamily="34" charset="0"/>
              <a:ea typeface="+mn-ea"/>
              <a:cs typeface="Arial" panose="020B0604020202020204" pitchFamily="34" charset="0"/>
            </a:rPr>
            <a:t>https://digital.nhs.uk/data-and-information/data-collections-and-data-sets/data-collections</a:t>
          </a:r>
          <a:endParaRPr lang="en-GB" sz="1100" b="0" i="0" u="none" strike="noStrike" baseline="0">
            <a:solidFill>
              <a:schemeClr val="accent5">
                <a:lumMod val="75000"/>
              </a:schemeClr>
            </a:solidFill>
            <a:latin typeface="Arial"/>
            <a:cs typeface="Arial"/>
          </a:endParaRPr>
        </a:p>
        <a:p>
          <a:pPr algn="l" rtl="0">
            <a:defRPr sz="1000"/>
          </a:pPr>
          <a:endParaRPr lang="en-GB" sz="1100" b="0" i="0" u="none" strike="noStrike" baseline="0">
            <a:solidFill>
              <a:sysClr val="windowText" lastClr="000000"/>
            </a:solidFill>
            <a:latin typeface="Arial"/>
            <a:cs typeface="Arial"/>
          </a:endParaRPr>
        </a:p>
        <a:p>
          <a:pPr algn="l" rtl="0">
            <a:defRPr sz="1000"/>
          </a:pPr>
          <a:r>
            <a:rPr lang="en-GB" sz="1100" b="0" i="0" u="none" strike="noStrike" baseline="0">
              <a:solidFill>
                <a:sysClr val="windowText" lastClr="000000"/>
              </a:solidFill>
              <a:latin typeface="Arial"/>
              <a:cs typeface="Arial"/>
            </a:rPr>
            <a:t>We would welcome any feedback. </a:t>
          </a:r>
        </a:p>
        <a:p>
          <a:pPr algn="l" rtl="0">
            <a:defRPr sz="1000"/>
          </a:pPr>
          <a:endParaRPr lang="en-GB" sz="1100" b="0" i="0" u="none" strike="noStrike" baseline="0">
            <a:solidFill>
              <a:sysClr val="windowText" lastClr="000000"/>
            </a:solidFill>
            <a:latin typeface="Arial"/>
            <a:cs typeface="Arial"/>
          </a:endParaRPr>
        </a:p>
        <a:p>
          <a:pPr algn="l" rtl="0">
            <a:defRPr sz="1000"/>
          </a:pPr>
          <a:r>
            <a:rPr lang="en-GB" sz="1100" b="1" i="0" u="none" strike="noStrike" baseline="0">
              <a:solidFill>
                <a:sysClr val="windowText" lastClr="000000"/>
              </a:solidFill>
              <a:latin typeface="Arial"/>
              <a:cs typeface="Arial"/>
            </a:rPr>
            <a:t>For feedback or further support, please contact:</a:t>
          </a:r>
        </a:p>
        <a:p>
          <a:pPr algn="l" rtl="0">
            <a:defRPr sz="1000"/>
          </a:pPr>
          <a:r>
            <a:rPr lang="en-GB" sz="1100" b="1" i="0" u="none" strike="noStrike" baseline="0">
              <a:solidFill>
                <a:sysClr val="windowText" lastClr="000000"/>
              </a:solidFill>
              <a:latin typeface="Arial"/>
              <a:cs typeface="Arial"/>
            </a:rPr>
            <a:t>Adult Social Care Collections: socialcare.statistics@nhs.net</a:t>
          </a:r>
        </a:p>
        <a:p>
          <a:pPr algn="l" rtl="0">
            <a:defRPr sz="1000"/>
          </a:pPr>
          <a:r>
            <a:rPr lang="en-GB" sz="1100" b="1" i="0" u="none" strike="noStrike" baseline="0">
              <a:solidFill>
                <a:sysClr val="windowText" lastClr="000000"/>
              </a:solidFill>
              <a:latin typeface="Arial"/>
              <a:cs typeface="Arial"/>
            </a:rPr>
            <a:t>NHS England Helpdesk: 0300 303 5678</a:t>
          </a:r>
        </a:p>
      </xdr:txBody>
    </xdr:sp>
    <xdr:clientData/>
  </xdr:twoCellAnchor>
  <xdr:twoCellAnchor>
    <xdr:from>
      <xdr:col>0</xdr:col>
      <xdr:colOff>0</xdr:colOff>
      <xdr:row>49</xdr:row>
      <xdr:rowOff>133350</xdr:rowOff>
    </xdr:from>
    <xdr:to>
      <xdr:col>10</xdr:col>
      <xdr:colOff>66675</xdr:colOff>
      <xdr:row>55</xdr:row>
      <xdr:rowOff>57150</xdr:rowOff>
    </xdr:to>
    <xdr:sp macro="" textlink="">
      <xdr:nvSpPr>
        <xdr:cNvPr id="5" name="Rectangle 20">
          <a:extLst>
            <a:ext uri="{FF2B5EF4-FFF2-40B4-BE49-F238E27FC236}">
              <a16:creationId xmlns:a16="http://schemas.microsoft.com/office/drawing/2014/main" id="{FEEB720F-0F18-4CFB-812B-9BE350B85D0F}"/>
            </a:ext>
          </a:extLst>
        </xdr:cNvPr>
        <xdr:cNvSpPr>
          <a:spLocks noChangeArrowheads="1"/>
        </xdr:cNvSpPr>
      </xdr:nvSpPr>
      <xdr:spPr bwMode="auto">
        <a:xfrm>
          <a:off x="0" y="11887200"/>
          <a:ext cx="11077575" cy="952500"/>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endParaRPr lang="en-GB" sz="1050">
            <a:effectLst/>
            <a:latin typeface="Arial" panose="020B0604020202020204" pitchFamily="34" charset="0"/>
            <a:cs typeface="Arial" panose="020B0604020202020204" pitchFamily="34" charset="0"/>
          </a:endParaRPr>
        </a:p>
      </xdr:txBody>
    </xdr:sp>
    <xdr:clientData/>
  </xdr:twoCellAnchor>
  <xdr:twoCellAnchor>
    <xdr:from>
      <xdr:col>0</xdr:col>
      <xdr:colOff>0</xdr:colOff>
      <xdr:row>0</xdr:row>
      <xdr:rowOff>0</xdr:rowOff>
    </xdr:from>
    <xdr:to>
      <xdr:col>11</xdr:col>
      <xdr:colOff>9525</xdr:colOff>
      <xdr:row>5</xdr:row>
      <xdr:rowOff>125730</xdr:rowOff>
    </xdr:to>
    <xdr:sp macro="" textlink="">
      <xdr:nvSpPr>
        <xdr:cNvPr id="6" name="Rectangle 2">
          <a:extLst>
            <a:ext uri="{FF2B5EF4-FFF2-40B4-BE49-F238E27FC236}">
              <a16:creationId xmlns:a16="http://schemas.microsoft.com/office/drawing/2014/main" id="{190F1B03-5CAC-4AAD-B580-0B13947CA072}"/>
            </a:ext>
          </a:extLst>
        </xdr:cNvPr>
        <xdr:cNvSpPr>
          <a:spLocks noChangeArrowheads="1"/>
        </xdr:cNvSpPr>
      </xdr:nvSpPr>
      <xdr:spPr bwMode="auto">
        <a:xfrm>
          <a:off x="0" y="0"/>
          <a:ext cx="11782425" cy="982980"/>
        </a:xfrm>
        <a:prstGeom prst="rect">
          <a:avLst/>
        </a:prstGeom>
        <a:noFill/>
        <a:ln>
          <a:noFill/>
        </a:ln>
      </xdr:spPr>
    </xdr:sp>
    <xdr:clientData/>
  </xdr:twoCellAnchor>
  <xdr:oneCellAnchor>
    <xdr:from>
      <xdr:col>0</xdr:col>
      <xdr:colOff>0</xdr:colOff>
      <xdr:row>6</xdr:row>
      <xdr:rowOff>85725</xdr:rowOff>
    </xdr:from>
    <xdr:ext cx="8601075" cy="295275"/>
    <xdr:sp macro="" textlink="">
      <xdr:nvSpPr>
        <xdr:cNvPr id="3" name="TextBox 2">
          <a:extLst>
            <a:ext uri="{FF2B5EF4-FFF2-40B4-BE49-F238E27FC236}">
              <a16:creationId xmlns:a16="http://schemas.microsoft.com/office/drawing/2014/main" id="{07FC1365-5129-47EA-B935-004D7CE2D733}"/>
            </a:ext>
          </a:extLst>
        </xdr:cNvPr>
        <xdr:cNvSpPr txBox="1"/>
      </xdr:nvSpPr>
      <xdr:spPr>
        <a:xfrm>
          <a:off x="0" y="1114425"/>
          <a:ext cx="8601075"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GB" sz="1100">
              <a:solidFill>
                <a:srgbClr val="FF0000"/>
              </a:solidFill>
              <a:latin typeface="Arial" panose="020B0604020202020204" pitchFamily="34" charset="0"/>
              <a:cs typeface="Arial" panose="020B0604020202020204" pitchFamily="34" charset="0"/>
            </a:rPr>
            <a:t>We welcome feedback</a:t>
          </a:r>
          <a:r>
            <a:rPr lang="en-GB" sz="1100" baseline="0">
              <a:solidFill>
                <a:srgbClr val="FF0000"/>
              </a:solidFill>
              <a:latin typeface="Arial" panose="020B0604020202020204" pitchFamily="34" charset="0"/>
              <a:cs typeface="Arial" panose="020B0604020202020204" pitchFamily="34" charset="0"/>
            </a:rPr>
            <a:t> on the</a:t>
          </a:r>
          <a:r>
            <a:rPr lang="en-GB" sz="1100">
              <a:solidFill>
                <a:srgbClr val="FF0000"/>
              </a:solidFill>
              <a:latin typeface="Arial" panose="020B0604020202020204" pitchFamily="34" charset="0"/>
              <a:cs typeface="Arial" panose="020B0604020202020204" pitchFamily="34" charset="0"/>
            </a:rPr>
            <a:t> Adult</a:t>
          </a:r>
          <a:r>
            <a:rPr lang="en-GB" sz="1100" baseline="0">
              <a:solidFill>
                <a:srgbClr val="FF0000"/>
              </a:solidFill>
              <a:latin typeface="Arial" panose="020B0604020202020204" pitchFamily="34" charset="0"/>
              <a:cs typeface="Arial" panose="020B0604020202020204" pitchFamily="34" charset="0"/>
            </a:rPr>
            <a:t> Social Care Collections Data Dictionary:</a:t>
          </a:r>
          <a:r>
            <a:rPr lang="en-GB" sz="1100" b="0" baseline="0">
              <a:solidFill>
                <a:srgbClr val="FF0000"/>
              </a:solidFill>
              <a:latin typeface="Arial" panose="020B0604020202020204" pitchFamily="34" charset="0"/>
              <a:cs typeface="Arial" panose="020B0604020202020204" pitchFamily="34" charset="0"/>
            </a:rPr>
            <a:t> </a:t>
          </a:r>
          <a:r>
            <a:rPr lang="en-GB" sz="1100" b="1" i="0" baseline="0">
              <a:solidFill>
                <a:srgbClr val="FF0000"/>
              </a:solidFill>
              <a:effectLst/>
              <a:latin typeface="Arial" panose="020B0604020202020204" pitchFamily="34" charset="0"/>
              <a:ea typeface="+mn-ea"/>
              <a:cs typeface="Arial" panose="020B0604020202020204" pitchFamily="34" charset="0"/>
            </a:rPr>
            <a:t>socialcare.statistics@nhs.net</a:t>
          </a:r>
          <a:endParaRPr lang="en-GB" b="1">
            <a:solidFill>
              <a:srgbClr val="FF0000"/>
            </a:solidFill>
            <a:effectLst/>
            <a:latin typeface="Arial" panose="020B0604020202020204" pitchFamily="34" charset="0"/>
            <a:cs typeface="Arial" panose="020B0604020202020204" pitchFamily="34" charset="0"/>
          </a:endParaRPr>
        </a:p>
        <a:p>
          <a:endParaRPr lang="en-GB"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187327</xdr:colOff>
      <xdr:row>1</xdr:row>
      <xdr:rowOff>74084</xdr:rowOff>
    </xdr:from>
    <xdr:to>
      <xdr:col>8</xdr:col>
      <xdr:colOff>867834</xdr:colOff>
      <xdr:row>7</xdr:row>
      <xdr:rowOff>10584</xdr:rowOff>
    </xdr:to>
    <xdr:sp macro="" textlink="">
      <xdr:nvSpPr>
        <xdr:cNvPr id="2" name="Text Box 3">
          <a:extLst>
            <a:ext uri="{FF2B5EF4-FFF2-40B4-BE49-F238E27FC236}">
              <a16:creationId xmlns:a16="http://schemas.microsoft.com/office/drawing/2014/main" id="{469D5DE6-D6EC-4D45-9E0F-A46F4708CA33}"/>
            </a:ext>
          </a:extLst>
        </xdr:cNvPr>
        <xdr:cNvSpPr txBox="1">
          <a:spLocks noChangeArrowheads="1"/>
        </xdr:cNvSpPr>
      </xdr:nvSpPr>
      <xdr:spPr bwMode="auto">
        <a:xfrm>
          <a:off x="187327" y="254001"/>
          <a:ext cx="9708090" cy="1016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solidFill>
              <a:latin typeface="+mn-lt"/>
              <a:cs typeface="Arial"/>
            </a:rPr>
            <a:t>Adult Social Care Collections Data Dictionary </a:t>
          </a:r>
          <a:r>
            <a:rPr lang="en-GB" sz="3200" b="0" i="0" u="none" strike="noStrike" baseline="0">
              <a:solidFill>
                <a:srgbClr val="FF0000"/>
              </a:solidFill>
              <a:latin typeface="+mn-lt"/>
              <a:cs typeface="Arial"/>
            </a:rPr>
            <a:t>V1.6</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sz="4000">
            <a:effectLst/>
          </a:endParaRP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oneCellAnchor>
    <xdr:from>
      <xdr:col>0</xdr:col>
      <xdr:colOff>142877</xdr:colOff>
      <xdr:row>6</xdr:row>
      <xdr:rowOff>121708</xdr:rowOff>
    </xdr:from>
    <xdr:ext cx="8630706" cy="280459"/>
    <xdr:sp macro="" textlink="">
      <xdr:nvSpPr>
        <xdr:cNvPr id="4" name="TextBox 3">
          <a:extLst>
            <a:ext uri="{FF2B5EF4-FFF2-40B4-BE49-F238E27FC236}">
              <a16:creationId xmlns:a16="http://schemas.microsoft.com/office/drawing/2014/main" id="{68BDC7EC-560F-48AB-945F-18552B2D6B46}"/>
            </a:ext>
          </a:extLst>
        </xdr:cNvPr>
        <xdr:cNvSpPr txBox="1"/>
      </xdr:nvSpPr>
      <xdr:spPr>
        <a:xfrm>
          <a:off x="142877" y="1137708"/>
          <a:ext cx="8630706" cy="2804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GB" sz="1100" baseline="0">
              <a:solidFill>
                <a:srgbClr val="FF0000"/>
              </a:solidFill>
              <a:latin typeface="Arial" panose="020B0604020202020204" pitchFamily="34" charset="0"/>
              <a:cs typeface="Arial" panose="020B0604020202020204" pitchFamily="34" charset="0"/>
            </a:rPr>
            <a:t>We welcome all feedback:</a:t>
          </a:r>
          <a:r>
            <a:rPr lang="en-GB" sz="1100" b="0" baseline="0">
              <a:solidFill>
                <a:srgbClr val="FF0000"/>
              </a:solidFill>
              <a:latin typeface="Arial" panose="020B0604020202020204" pitchFamily="34" charset="0"/>
              <a:cs typeface="Arial" panose="020B0604020202020204" pitchFamily="34" charset="0"/>
            </a:rPr>
            <a:t> </a:t>
          </a:r>
          <a:r>
            <a:rPr lang="en-GB" sz="1100" b="1" i="0" baseline="0">
              <a:solidFill>
                <a:srgbClr val="FF0000"/>
              </a:solidFill>
              <a:effectLst/>
              <a:latin typeface="Arial" panose="020B0604020202020204" pitchFamily="34" charset="0"/>
              <a:ea typeface="+mn-ea"/>
              <a:cs typeface="Arial" panose="020B0604020202020204" pitchFamily="34" charset="0"/>
            </a:rPr>
            <a:t>socialcare.statistics@nhs.net</a:t>
          </a:r>
          <a:endParaRPr lang="en-GB" b="1">
            <a:solidFill>
              <a:srgbClr val="FF0000"/>
            </a:solidFill>
            <a:effectLst/>
            <a:latin typeface="Arial" panose="020B0604020202020204" pitchFamily="34" charset="0"/>
            <a:cs typeface="Arial" panose="020B0604020202020204" pitchFamily="34" charset="0"/>
          </a:endParaRPr>
        </a:p>
        <a:p>
          <a:endParaRPr lang="en-GB"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82826</xdr:colOff>
      <xdr:row>4494</xdr:row>
      <xdr:rowOff>1971261</xdr:rowOff>
    </xdr:from>
    <xdr:to>
      <xdr:col>2</xdr:col>
      <xdr:colOff>4886738</xdr:colOff>
      <xdr:row>4494</xdr:row>
      <xdr:rowOff>2261152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48B4BE6-37F2-4635-BB05-3277F24DCDF1}"/>
            </a:ext>
          </a:extLst>
        </xdr:cNvPr>
        <xdr:cNvSpPr/>
      </xdr:nvSpPr>
      <xdr:spPr>
        <a:xfrm>
          <a:off x="2297388" y="123319761"/>
          <a:ext cx="455150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119590</xdr:colOff>
      <xdr:row>1</xdr:row>
      <xdr:rowOff>31751</xdr:rowOff>
    </xdr:from>
    <xdr:to>
      <xdr:col>3</xdr:col>
      <xdr:colOff>2973916</xdr:colOff>
      <xdr:row>7</xdr:row>
      <xdr:rowOff>13759</xdr:rowOff>
    </xdr:to>
    <xdr:sp macro="" textlink="">
      <xdr:nvSpPr>
        <xdr:cNvPr id="3" name="Text Box 3">
          <a:extLst>
            <a:ext uri="{FF2B5EF4-FFF2-40B4-BE49-F238E27FC236}">
              <a16:creationId xmlns:a16="http://schemas.microsoft.com/office/drawing/2014/main" id="{7CBDDEE0-DE7F-4070-BA81-F24CEF23C422}"/>
            </a:ext>
          </a:extLst>
        </xdr:cNvPr>
        <xdr:cNvSpPr txBox="1">
          <a:spLocks noChangeArrowheads="1"/>
        </xdr:cNvSpPr>
      </xdr:nvSpPr>
      <xdr:spPr bwMode="auto">
        <a:xfrm>
          <a:off x="119590" y="232834"/>
          <a:ext cx="9447743" cy="1188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solidFill>
              <a:latin typeface="+mn-lt"/>
              <a:cs typeface="Arial"/>
            </a:rPr>
            <a:t>Adult Social Care Collections Data Dictionary </a:t>
          </a:r>
          <a:r>
            <a:rPr lang="en-GB" sz="3200" b="0" i="0" u="none" strike="noStrike" baseline="0">
              <a:solidFill>
                <a:srgbClr val="FF0000"/>
              </a:solidFill>
              <a:latin typeface="+mn-lt"/>
              <a:cs typeface="Arial"/>
            </a:rPr>
            <a:t>V1.6</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sz="4000">
            <a:effectLst/>
          </a:endParaRP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oneCellAnchor>
    <xdr:from>
      <xdr:col>0</xdr:col>
      <xdr:colOff>141816</xdr:colOff>
      <xdr:row>5</xdr:row>
      <xdr:rowOff>179387</xdr:rowOff>
    </xdr:from>
    <xdr:ext cx="8578851" cy="426784"/>
    <xdr:sp macro="" textlink="">
      <xdr:nvSpPr>
        <xdr:cNvPr id="5" name="TextBox 4">
          <a:extLst>
            <a:ext uri="{FF2B5EF4-FFF2-40B4-BE49-F238E27FC236}">
              <a16:creationId xmlns:a16="http://schemas.microsoft.com/office/drawing/2014/main" id="{C43B6470-4E2B-4E1A-98B8-C70AB8E60C47}"/>
            </a:ext>
          </a:extLst>
        </xdr:cNvPr>
        <xdr:cNvSpPr txBox="1"/>
      </xdr:nvSpPr>
      <xdr:spPr>
        <a:xfrm>
          <a:off x="141816" y="1131887"/>
          <a:ext cx="8578851" cy="426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GB" sz="1100" baseline="0">
              <a:solidFill>
                <a:srgbClr val="FF0000"/>
              </a:solidFill>
              <a:latin typeface="Arial" panose="020B0604020202020204" pitchFamily="34" charset="0"/>
              <a:cs typeface="Arial" panose="020B0604020202020204" pitchFamily="34" charset="0"/>
            </a:rPr>
            <a:t>We welcome all feedback:</a:t>
          </a:r>
          <a:r>
            <a:rPr lang="en-GB" sz="1100" b="0" baseline="0">
              <a:solidFill>
                <a:srgbClr val="FF0000"/>
              </a:solidFill>
              <a:latin typeface="Arial" panose="020B0604020202020204" pitchFamily="34" charset="0"/>
              <a:cs typeface="Arial" panose="020B0604020202020204" pitchFamily="34" charset="0"/>
            </a:rPr>
            <a:t> </a:t>
          </a:r>
          <a:r>
            <a:rPr lang="en-GB" sz="1100" b="1" i="0" baseline="0">
              <a:solidFill>
                <a:srgbClr val="FF0000"/>
              </a:solidFill>
              <a:effectLst/>
              <a:latin typeface="Arial" panose="020B0604020202020204" pitchFamily="34" charset="0"/>
              <a:ea typeface="+mn-ea"/>
              <a:cs typeface="Arial" panose="020B0604020202020204" pitchFamily="34" charset="0"/>
            </a:rPr>
            <a:t>socialcare.statistics@nhs.net</a:t>
          </a:r>
          <a:endParaRPr lang="en-GB" b="1">
            <a:solidFill>
              <a:srgbClr val="FF0000"/>
            </a:solidFill>
            <a:effectLst/>
            <a:latin typeface="Arial" panose="020B0604020202020204" pitchFamily="34" charset="0"/>
            <a:cs typeface="Arial" panose="020B0604020202020204" pitchFamily="34" charset="0"/>
          </a:endParaRPr>
        </a:p>
        <a:p>
          <a:endParaRPr lang="en-GB" sz="11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46962</xdr:colOff>
      <xdr:row>1</xdr:row>
      <xdr:rowOff>71438</xdr:rowOff>
    </xdr:from>
    <xdr:to>
      <xdr:col>2</xdr:col>
      <xdr:colOff>7021511</xdr:colOff>
      <xdr:row>8</xdr:row>
      <xdr:rowOff>71438</xdr:rowOff>
    </xdr:to>
    <xdr:sp macro="" textlink="">
      <xdr:nvSpPr>
        <xdr:cNvPr id="2" name="Text Box 3">
          <a:extLst>
            <a:ext uri="{FF2B5EF4-FFF2-40B4-BE49-F238E27FC236}">
              <a16:creationId xmlns:a16="http://schemas.microsoft.com/office/drawing/2014/main" id="{C578CA31-703D-40CD-AAD6-42FBC2C9531C}"/>
            </a:ext>
          </a:extLst>
        </xdr:cNvPr>
        <xdr:cNvSpPr txBox="1">
          <a:spLocks noChangeArrowheads="1"/>
        </xdr:cNvSpPr>
      </xdr:nvSpPr>
      <xdr:spPr bwMode="auto">
        <a:xfrm>
          <a:off x="356525" y="273844"/>
          <a:ext cx="10522611" cy="14168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solidFill>
              <a:latin typeface="+mn-lt"/>
              <a:cs typeface="Arial"/>
            </a:rPr>
            <a:t>Adult Social Care Collections Data Dictionary </a:t>
          </a:r>
          <a:r>
            <a:rPr lang="en-GB" sz="3200" b="0" i="0" u="none" strike="noStrike" baseline="0">
              <a:solidFill>
                <a:srgbClr val="FF0000"/>
              </a:solidFill>
              <a:latin typeface="+mn-lt"/>
              <a:cs typeface="Arial"/>
            </a:rPr>
            <a:t>V1.6</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sz="4000">
            <a:effectLst/>
          </a:endParaRP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oneCellAnchor>
    <xdr:from>
      <xdr:col>1</xdr:col>
      <xdr:colOff>77391</xdr:colOff>
      <xdr:row>5</xdr:row>
      <xdr:rowOff>189970</xdr:rowOff>
    </xdr:from>
    <xdr:ext cx="8673703" cy="426784"/>
    <xdr:sp macro="" textlink="">
      <xdr:nvSpPr>
        <xdr:cNvPr id="4" name="TextBox 3">
          <a:extLst>
            <a:ext uri="{FF2B5EF4-FFF2-40B4-BE49-F238E27FC236}">
              <a16:creationId xmlns:a16="http://schemas.microsoft.com/office/drawing/2014/main" id="{16A7D518-A8D0-40E9-93D8-64191B099DBA}"/>
            </a:ext>
          </a:extLst>
        </xdr:cNvPr>
        <xdr:cNvSpPr txBox="1"/>
      </xdr:nvSpPr>
      <xdr:spPr>
        <a:xfrm>
          <a:off x="386954" y="1202001"/>
          <a:ext cx="8673703" cy="426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GB" sz="1100" baseline="0">
              <a:solidFill>
                <a:srgbClr val="FF0000"/>
              </a:solidFill>
              <a:latin typeface="Arial" panose="020B0604020202020204" pitchFamily="34" charset="0"/>
              <a:cs typeface="Arial" panose="020B0604020202020204" pitchFamily="34" charset="0"/>
            </a:rPr>
            <a:t>We welcome all feedback:</a:t>
          </a:r>
          <a:r>
            <a:rPr lang="en-GB" sz="1100" b="0" baseline="0">
              <a:solidFill>
                <a:srgbClr val="FF0000"/>
              </a:solidFill>
              <a:latin typeface="Arial" panose="020B0604020202020204" pitchFamily="34" charset="0"/>
              <a:cs typeface="Arial" panose="020B0604020202020204" pitchFamily="34" charset="0"/>
            </a:rPr>
            <a:t> </a:t>
          </a:r>
          <a:r>
            <a:rPr lang="en-GB" sz="1100" b="1" i="0" baseline="0">
              <a:solidFill>
                <a:srgbClr val="FF0000"/>
              </a:solidFill>
              <a:effectLst/>
              <a:latin typeface="Arial" panose="020B0604020202020204" pitchFamily="34" charset="0"/>
              <a:ea typeface="+mn-ea"/>
              <a:cs typeface="Arial" panose="020B0604020202020204" pitchFamily="34" charset="0"/>
            </a:rPr>
            <a:t>socialcare.statistics@nhs.net</a:t>
          </a:r>
          <a:endParaRPr lang="en-GB" b="1">
            <a:solidFill>
              <a:srgbClr val="FF0000"/>
            </a:solidFill>
            <a:effectLst/>
            <a:latin typeface="Arial" panose="020B0604020202020204" pitchFamily="34" charset="0"/>
            <a:cs typeface="Arial" panose="020B0604020202020204" pitchFamily="34" charset="0"/>
          </a:endParaRPr>
        </a:p>
        <a:p>
          <a:endParaRPr lang="en-GB"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E11F7-4AAA-4991-9B46-35D9DCE87506}">
  <dimension ref="A25:J48"/>
  <sheetViews>
    <sheetView showGridLines="0" showRowColHeaders="0" tabSelected="1" workbookViewId="0"/>
  </sheetViews>
  <sheetFormatPr defaultColWidth="8.84375" defaultRowHeight="14" x14ac:dyDescent="0.3"/>
  <cols>
    <col min="1" max="1" width="18.61328125" style="39" customWidth="1"/>
    <col min="2" max="2" width="15" style="39" customWidth="1"/>
    <col min="3" max="3" width="32.53515625" style="40" customWidth="1"/>
    <col min="4" max="16384" width="8.84375" style="39"/>
  </cols>
  <sheetData>
    <row r="25" spans="1:9" ht="70.5" customHeight="1" x14ac:dyDescent="0.3"/>
    <row r="26" spans="1:9" ht="89.25" customHeight="1" x14ac:dyDescent="0.3">
      <c r="A26" s="199"/>
      <c r="B26" s="200"/>
      <c r="C26" s="200"/>
      <c r="D26" s="200"/>
      <c r="E26" s="200"/>
      <c r="F26" s="200"/>
      <c r="G26" s="200"/>
      <c r="H26" s="200"/>
      <c r="I26" s="200"/>
    </row>
    <row r="27" spans="1:9" ht="24.9" customHeight="1" x14ac:dyDescent="0.3">
      <c r="A27" s="176"/>
      <c r="B27" s="177"/>
      <c r="C27" s="177"/>
      <c r="D27" s="177"/>
      <c r="E27" s="177"/>
      <c r="F27" s="177"/>
      <c r="G27" s="177"/>
      <c r="H27" s="177"/>
      <c r="I27" s="177"/>
    </row>
    <row r="28" spans="1:9" ht="24.9" customHeight="1" x14ac:dyDescent="0.3">
      <c r="A28" s="176"/>
      <c r="B28" s="177"/>
      <c r="C28" s="177"/>
      <c r="D28" s="177"/>
      <c r="E28" s="177"/>
      <c r="F28" s="177"/>
      <c r="G28" s="177"/>
      <c r="H28" s="177"/>
      <c r="I28" s="177"/>
    </row>
    <row r="29" spans="1:9" ht="27" customHeight="1" x14ac:dyDescent="0.3">
      <c r="A29" s="176"/>
      <c r="B29" s="177"/>
      <c r="C29" s="177"/>
      <c r="D29" s="177"/>
      <c r="E29" s="177"/>
      <c r="F29" s="177"/>
      <c r="G29" s="177"/>
      <c r="H29" s="177"/>
      <c r="I29" s="177"/>
    </row>
    <row r="30" spans="1:9" ht="24" customHeight="1" x14ac:dyDescent="0.3">
      <c r="A30" s="176"/>
      <c r="B30" s="177"/>
      <c r="C30" s="177"/>
      <c r="D30" s="177"/>
      <c r="E30" s="177"/>
      <c r="F30" s="177"/>
      <c r="G30" s="177"/>
      <c r="H30" s="177"/>
      <c r="I30" s="177"/>
    </row>
    <row r="31" spans="1:9" ht="17" customHeight="1" x14ac:dyDescent="0.3">
      <c r="A31" s="176"/>
      <c r="B31" s="177"/>
      <c r="C31" s="177"/>
      <c r="D31" s="177"/>
      <c r="E31" s="177"/>
      <c r="F31" s="177"/>
      <c r="G31" s="177"/>
      <c r="H31" s="177"/>
      <c r="I31" s="177"/>
    </row>
    <row r="32" spans="1:9" ht="17" customHeight="1" x14ac:dyDescent="0.3">
      <c r="A32" s="176"/>
      <c r="B32" s="177"/>
      <c r="C32" s="177"/>
      <c r="D32" s="177"/>
      <c r="E32" s="177"/>
      <c r="F32" s="177"/>
      <c r="G32" s="177"/>
      <c r="H32" s="177"/>
      <c r="I32" s="177"/>
    </row>
    <row r="33" spans="1:10" ht="16.25" customHeight="1" x14ac:dyDescent="0.3">
      <c r="D33" s="178"/>
      <c r="E33" s="178"/>
      <c r="F33" s="178"/>
      <c r="G33" s="178"/>
      <c r="H33" s="178"/>
      <c r="I33" s="178"/>
      <c r="J33" s="179"/>
    </row>
    <row r="34" spans="1:10" ht="16.25" customHeight="1" x14ac:dyDescent="0.3">
      <c r="D34" s="178"/>
      <c r="E34" s="178"/>
      <c r="F34" s="178"/>
      <c r="G34" s="178"/>
      <c r="H34" s="178"/>
      <c r="I34" s="178"/>
      <c r="J34" s="179"/>
    </row>
    <row r="35" spans="1:10" ht="16.25" customHeight="1" x14ac:dyDescent="0.3">
      <c r="D35" s="178"/>
      <c r="E35" s="178"/>
      <c r="F35" s="178"/>
      <c r="G35" s="178"/>
      <c r="H35" s="178"/>
      <c r="I35" s="178"/>
      <c r="J35" s="179"/>
    </row>
    <row r="36" spans="1:10" x14ac:dyDescent="0.3">
      <c r="D36" s="179"/>
      <c r="E36" s="179"/>
      <c r="F36" s="179"/>
      <c r="G36" s="179"/>
      <c r="H36" s="179"/>
      <c r="I36" s="179"/>
      <c r="J36" s="179"/>
    </row>
    <row r="37" spans="1:10" x14ac:dyDescent="0.3">
      <c r="D37" s="179"/>
      <c r="E37" s="179"/>
      <c r="F37" s="179"/>
      <c r="G37" s="179"/>
      <c r="H37" s="179"/>
      <c r="I37" s="179"/>
      <c r="J37" s="179"/>
    </row>
    <row r="38" spans="1:10" x14ac:dyDescent="0.3">
      <c r="A38" s="179"/>
      <c r="B38" s="179"/>
      <c r="C38" s="180"/>
      <c r="D38" s="179"/>
      <c r="E38" s="179"/>
      <c r="F38" s="179"/>
      <c r="G38" s="179"/>
      <c r="H38" s="179"/>
      <c r="I38" s="179"/>
      <c r="J38" s="179"/>
    </row>
    <row r="40" spans="1:10" ht="14.5" x14ac:dyDescent="0.3">
      <c r="A40" s="181" t="s">
        <v>1977</v>
      </c>
      <c r="B40" s="178"/>
      <c r="C40" s="178"/>
    </row>
    <row r="41" spans="1:10" x14ac:dyDescent="0.3">
      <c r="A41" s="182" t="s">
        <v>1938</v>
      </c>
      <c r="B41" s="182" t="s">
        <v>1308</v>
      </c>
      <c r="C41" s="183" t="s">
        <v>1939</v>
      </c>
    </row>
    <row r="42" spans="1:10" x14ac:dyDescent="0.3">
      <c r="A42" s="184">
        <v>1</v>
      </c>
      <c r="B42" s="185">
        <v>44076</v>
      </c>
      <c r="C42" s="183" t="s">
        <v>1940</v>
      </c>
    </row>
    <row r="43" spans="1:10" ht="28" x14ac:dyDescent="0.3">
      <c r="A43" s="184">
        <v>1.1000000000000001</v>
      </c>
      <c r="B43" s="185">
        <v>44105</v>
      </c>
      <c r="C43" s="186" t="s">
        <v>1990</v>
      </c>
    </row>
    <row r="44" spans="1:10" ht="28" x14ac:dyDescent="0.3">
      <c r="A44" s="182">
        <v>1.2</v>
      </c>
      <c r="B44" s="185">
        <v>44167</v>
      </c>
      <c r="C44" s="186" t="s">
        <v>1989</v>
      </c>
    </row>
    <row r="45" spans="1:10" x14ac:dyDescent="0.3">
      <c r="A45" s="182">
        <v>1.3</v>
      </c>
      <c r="B45" s="185">
        <v>44426</v>
      </c>
      <c r="C45" s="186" t="s">
        <v>1992</v>
      </c>
    </row>
    <row r="46" spans="1:10" ht="28" x14ac:dyDescent="0.3">
      <c r="A46" s="182">
        <v>1.4</v>
      </c>
      <c r="B46" s="185">
        <v>45040</v>
      </c>
      <c r="C46" s="186" t="s">
        <v>1993</v>
      </c>
    </row>
    <row r="47" spans="1:10" x14ac:dyDescent="0.3">
      <c r="A47" s="182">
        <v>1.5</v>
      </c>
      <c r="B47" s="185">
        <v>45303</v>
      </c>
      <c r="C47" s="186" t="s">
        <v>2012</v>
      </c>
    </row>
    <row r="48" spans="1:10" ht="42" x14ac:dyDescent="0.3">
      <c r="A48" s="182">
        <v>1.6</v>
      </c>
      <c r="B48" s="185">
        <v>45362</v>
      </c>
      <c r="C48" s="186" t="s">
        <v>2019</v>
      </c>
    </row>
  </sheetData>
  <mergeCells count="1">
    <mergeCell ref="A26:I26"/>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C8546-A10A-4FA2-809C-C0F0A7BD19D7}">
  <sheetPr filterMode="1"/>
  <dimension ref="B9:L321"/>
  <sheetViews>
    <sheetView showGridLines="0" zoomScale="90" zoomScaleNormal="90" workbookViewId="0"/>
  </sheetViews>
  <sheetFormatPr defaultColWidth="8.84375" defaultRowHeight="14" x14ac:dyDescent="0.3"/>
  <cols>
    <col min="1" max="1" width="2.69140625" style="39" customWidth="1"/>
    <col min="2" max="2" width="73.3828125" style="54" hidden="1" customWidth="1"/>
    <col min="3" max="3" width="87.53515625" style="40" customWidth="1"/>
    <col min="4" max="12" width="15.07421875" style="39" customWidth="1"/>
    <col min="13" max="16384" width="8.84375" style="39"/>
  </cols>
  <sheetData>
    <row r="9" spans="2:12" ht="14.5" x14ac:dyDescent="0.3">
      <c r="E9" s="53"/>
    </row>
    <row r="10" spans="2:12" ht="15.5" x14ac:dyDescent="0.35">
      <c r="C10" s="189" t="s">
        <v>1988</v>
      </c>
      <c r="E10" s="53"/>
    </row>
    <row r="11" spans="2:12" ht="15" thickBot="1" x14ac:dyDescent="0.35">
      <c r="E11" s="53"/>
    </row>
    <row r="12" spans="2:12" ht="18" x14ac:dyDescent="0.4">
      <c r="B12" s="55" t="s">
        <v>0</v>
      </c>
      <c r="C12" s="151" t="s">
        <v>1</v>
      </c>
      <c r="D12" s="201" t="s">
        <v>1994</v>
      </c>
      <c r="E12" s="201"/>
      <c r="F12" s="201"/>
      <c r="G12" s="201"/>
      <c r="H12" s="201"/>
      <c r="I12" s="201"/>
      <c r="J12" s="201"/>
      <c r="K12" s="201"/>
      <c r="L12" s="139"/>
    </row>
    <row r="13" spans="2:12" s="56" customFormat="1" ht="62" x14ac:dyDescent="0.35">
      <c r="C13" s="140"/>
      <c r="D13" s="133" t="str" cm="1">
        <f t="array" aca="1" ref="D13" ca="1">HYPERLINK("#"&amp;CELL("address",INDEX('Data Items'!$B:$B,MATCH("Adult Social Care Finance Return (ASC-FR)",'Data Items'!$B:$B,0))),"Adult Social Care Finance Return (ASC-FR)")</f>
        <v>Adult Social Care Finance Return (ASC-FR)</v>
      </c>
      <c r="E13" s="133" t="str" cm="1">
        <f t="array" aca="1" ref="E13" ca="1">HYPERLINK("#"&amp;CELL("address",INDEX('Data Items'!$B:$B,MATCH("Adult Social Care Survey (ASCS)",'Data Items'!$B:$B,0))),"Adult Social Care Survey (ASCS)")</f>
        <v>Adult Social Care Survey (ASCS)</v>
      </c>
      <c r="F13" s="133" t="str" cm="1">
        <f t="array" aca="1" ref="F13" ca="1">HYPERLINK("#"&amp;CELL("address",INDEX('Data Items'!$B:$B,MATCH("Deferred Payment Agreements (DPA)",'Data Items'!$B:$B,0))),"Deferred Payment Agreements (DPA)")</f>
        <v>Deferred Payment Agreements (DPA)</v>
      </c>
      <c r="G13" s="133" t="str" cm="1">
        <f t="array" aca="1" ref="G13" ca="1">HYPERLINK("#"&amp;CELL("address",INDEX('Data Items'!$B:$B,MATCH("Deprivation of Liberty Safeguards (DoLs)",'Data Items'!$B:$B,0))),"Deprivation of Liberty Safeguards (DoLS)")</f>
        <v>Deprivation of Liberty Safeguards (DoLS)</v>
      </c>
      <c r="H13" s="133" t="str" cm="1">
        <f t="array" aca="1" ref="H13" ca="1">HYPERLINK("#"&amp;CELL("address",INDEX('Data Items'!$B:$B,MATCH("Guardianship",'Data Items'!$B:$B,0))),"Guardianship")</f>
        <v>Guardianship</v>
      </c>
      <c r="I13" s="133" t="str" cm="1">
        <f t="array" aca="1" ref="I13" ca="1">HYPERLINK("#"&amp;CELL("address",INDEX('Data Items'!$B:$B,MATCH("Safeguarding Adults Collection (SAC)",'Data Items'!$B:$B,0))),"Safeguarding Adults Collection (SAC)")</f>
        <v>Safeguarding Adults Collection (SAC)</v>
      </c>
      <c r="J13" s="133" t="str" cm="1">
        <f t="array" aca="1" ref="J13" ca="1">HYPERLINK("#"&amp;CELL("address",INDEX('Data Items'!$B:$B,MATCH("Survey of Adult Carers (SACE)",'Data Items'!$B:$B,0))),"Survey of Adult Carers (SACE)")</f>
        <v>Survey of Adult Carers (SACE)</v>
      </c>
      <c r="K13" s="133" t="str" cm="1">
        <f t="array" aca="1" ref="K13" ca="1">HYPERLINK("#"&amp;CELL("address",INDEX('Data Items'!$B:$B,MATCH("Short &amp; Long Term Support (SALT)",'Data Items'!$B:$B,0))),"Short &amp; Long Term Support (SALT)")</f>
        <v>Short &amp; Long Term Support (SALT)</v>
      </c>
      <c r="L13" s="141" t="str" cm="1">
        <f t="array" aca="1" ref="L13" ca="1">HYPERLINK("#"&amp;CELL("address",INDEX('Data Items'!$B:$B,MATCH("Register of blind or partially sighted",'Data Items'!$B:$B,0))),"Register of blind or partially sighted")</f>
        <v>Register of blind or partially sighted</v>
      </c>
    </row>
    <row r="14" spans="2:12" ht="23.5" customHeight="1" x14ac:dyDescent="0.35">
      <c r="B14" s="2" t="s">
        <v>2</v>
      </c>
      <c r="C14" s="142" t="str" cm="1">
        <f t="array" aca="1" ref="C14" ca="1">HYPERLINK("#"&amp;CELL("address",INDEX('Data Items'!C:C,MATCH(B14,'Data Items'!C:C,0))),B14)</f>
        <v>Accommodation Status</v>
      </c>
      <c r="D14" s="134"/>
      <c r="E14" s="134"/>
      <c r="F14" s="134"/>
      <c r="G14" s="134"/>
      <c r="H14" s="134"/>
      <c r="I14" s="134"/>
      <c r="J14" s="134"/>
      <c r="K14" s="134" t="s">
        <v>3</v>
      </c>
      <c r="L14" s="143"/>
    </row>
    <row r="15" spans="2:12" ht="23.5" hidden="1" customHeight="1" x14ac:dyDescent="0.35">
      <c r="B15" s="54" t="s">
        <v>4</v>
      </c>
      <c r="C15" s="142" t="str" cm="1">
        <f t="array" aca="1" ref="C15" ca="1">HYPERLINK("#"&amp;CELL("address",INDEX('Data Items'!C:C,MATCH(B15,'Data Items'!C:C,0))),B15)</f>
        <v>Achieved Outcomes</v>
      </c>
      <c r="D15" s="134"/>
      <c r="E15" s="134"/>
      <c r="F15" s="134"/>
      <c r="G15" s="134"/>
      <c r="H15" s="134"/>
      <c r="I15" s="134" t="s">
        <v>3</v>
      </c>
      <c r="J15" s="134"/>
      <c r="K15" s="134"/>
      <c r="L15" s="143"/>
    </row>
    <row r="16" spans="2:12" ht="23.5" hidden="1" customHeight="1" x14ac:dyDescent="0.35">
      <c r="B16" s="59" t="s">
        <v>5</v>
      </c>
      <c r="C16" s="142" t="str" cm="1">
        <f t="array" aca="1" ref="C16" ca="1">HYPERLINK("#"&amp;CELL("address",INDEX('Data Items'!C:C,MATCH(B16,'Data Items'!C:C,0))),B16)</f>
        <v>Actual end date</v>
      </c>
      <c r="D16" s="134"/>
      <c r="E16" s="134"/>
      <c r="F16" s="134"/>
      <c r="G16" s="134" t="s">
        <v>3</v>
      </c>
      <c r="H16" s="134"/>
      <c r="I16" s="134"/>
      <c r="J16" s="134"/>
      <c r="K16" s="134"/>
      <c r="L16" s="143"/>
    </row>
    <row r="17" spans="2:12" ht="23.5" hidden="1" customHeight="1" x14ac:dyDescent="0.35">
      <c r="B17" s="42" t="s">
        <v>6</v>
      </c>
      <c r="C17" s="142" t="str" cm="1">
        <f t="array" aca="1" ref="C17" ca="1">HYPERLINK("#"&amp;CELL("address",INDEX('Data Items'!C:C,MATCH(B17,'Data Items'!C:C,0))),B17)</f>
        <v>Age - Carer (or Q25. How old are you?)</v>
      </c>
      <c r="D17" s="134"/>
      <c r="E17" s="134"/>
      <c r="F17" s="134"/>
      <c r="G17" s="134"/>
      <c r="H17" s="134"/>
      <c r="I17" s="134"/>
      <c r="J17" s="134" t="s">
        <v>3</v>
      </c>
      <c r="K17" s="134"/>
      <c r="L17" s="143"/>
    </row>
    <row r="18" spans="2:12" ht="23.5" hidden="1" customHeight="1" x14ac:dyDescent="0.35">
      <c r="B18" s="57" t="s">
        <v>7</v>
      </c>
      <c r="C18" s="142" t="str" cm="1">
        <f t="array" aca="1" ref="C18" ca="1">HYPERLINK("#"&amp;CELL("address",INDEX('Data Items'!C:C,MATCH(B18,'Data Items'!C:C,0))),B18)</f>
        <v>Age (ASCS)</v>
      </c>
      <c r="D18" s="134"/>
      <c r="E18" s="134" t="s">
        <v>3</v>
      </c>
      <c r="F18" s="134"/>
      <c r="G18" s="134"/>
      <c r="H18" s="134"/>
      <c r="I18" s="134"/>
      <c r="J18" s="134"/>
      <c r="K18" s="134"/>
      <c r="L18" s="143"/>
    </row>
    <row r="19" spans="2:12" ht="23.5" hidden="1" customHeight="1" x14ac:dyDescent="0.35">
      <c r="B19" s="56" t="s">
        <v>8</v>
      </c>
      <c r="C19" s="142" t="str" cm="1">
        <f t="array" aca="1" ref="C19" ca="1">HYPERLINK("#"&amp;CELL("address",INDEX('Data Items'!C:C,MATCH(B19,'Data Items'!C:C,0))),B19)</f>
        <v>Age (DoLS)</v>
      </c>
      <c r="D19" s="134"/>
      <c r="E19" s="134"/>
      <c r="F19" s="134"/>
      <c r="G19" s="134" t="s">
        <v>3</v>
      </c>
      <c r="H19" s="134"/>
      <c r="I19" s="134"/>
      <c r="J19" s="134"/>
      <c r="K19" s="134"/>
      <c r="L19" s="143"/>
    </row>
    <row r="20" spans="2:12" ht="23.5" hidden="1" customHeight="1" x14ac:dyDescent="0.35">
      <c r="B20" s="59" t="s">
        <v>9</v>
      </c>
      <c r="C20" s="142" t="str" cm="1">
        <f t="array" aca="1" ref="C20" ca="1">HYPERLINK("#"&amp;CELL("address",INDEX('Data Items'!C:C,MATCH(B20,'Data Items'!C:C,0))),B20)</f>
        <v>Age Group (ASCS)</v>
      </c>
      <c r="D20" s="134"/>
      <c r="E20" s="134" t="s">
        <v>3</v>
      </c>
      <c r="F20" s="134"/>
      <c r="G20" s="134"/>
      <c r="H20" s="134"/>
      <c r="I20" s="134"/>
      <c r="J20" s="134"/>
      <c r="K20" s="134"/>
      <c r="L20" s="143"/>
    </row>
    <row r="21" spans="2:12" ht="23.5" hidden="1" customHeight="1" x14ac:dyDescent="0.35">
      <c r="B21" s="56" t="s">
        <v>10</v>
      </c>
      <c r="C21" s="142" t="str" cm="1">
        <f t="array" aca="1" ref="C21" ca="1">HYPERLINK("#"&amp;CELL("address",INDEX('Data Items'!C:C,MATCH(B21,'Data Items'!C:C,0))),B21)</f>
        <v>Age Group (DPA)</v>
      </c>
      <c r="D21" s="134"/>
      <c r="E21" s="134"/>
      <c r="F21" s="134" t="s">
        <v>3</v>
      </c>
      <c r="G21" s="134"/>
      <c r="H21" s="134"/>
      <c r="I21" s="134"/>
      <c r="J21" s="134"/>
      <c r="K21" s="134"/>
      <c r="L21" s="143"/>
    </row>
    <row r="22" spans="2:12" ht="23.5" hidden="1" customHeight="1" x14ac:dyDescent="0.35">
      <c r="B22" s="56" t="s">
        <v>11</v>
      </c>
      <c r="C22" s="142" t="str" cm="1">
        <f t="array" aca="1" ref="C22" ca="1">HYPERLINK("#"&amp;CELL("address",INDEX('Data Items'!C:C,MATCH(B22,'Data Items'!C:C,0))),B22)</f>
        <v>Age Group (SAC)</v>
      </c>
      <c r="D22" s="134"/>
      <c r="E22" s="134"/>
      <c r="F22" s="134"/>
      <c r="G22" s="134"/>
      <c r="H22" s="134"/>
      <c r="I22" s="134" t="s">
        <v>3</v>
      </c>
      <c r="J22" s="134"/>
      <c r="K22" s="134"/>
      <c r="L22" s="143"/>
    </row>
    <row r="23" spans="2:12" ht="23.5" hidden="1" customHeight="1" x14ac:dyDescent="0.35">
      <c r="B23" s="2" t="s">
        <v>12</v>
      </c>
      <c r="C23" s="142" t="str" cm="1">
        <f t="array" aca="1" ref="C23" ca="1">HYPERLINK("#"&amp;CELL("address",INDEX('Data Items'!C:C,MATCH(B23,'Data Items'!C:C,0))),B23)</f>
        <v>Age Group 1 (Register of blind/partially sighted)</v>
      </c>
      <c r="D23" s="134"/>
      <c r="E23" s="134"/>
      <c r="F23" s="134"/>
      <c r="G23" s="134"/>
      <c r="H23" s="134"/>
      <c r="I23" s="134"/>
      <c r="J23" s="134"/>
      <c r="K23" s="134"/>
      <c r="L23" s="143" t="s">
        <v>3</v>
      </c>
    </row>
    <row r="24" spans="2:12" ht="23.5" customHeight="1" x14ac:dyDescent="0.35">
      <c r="B24" s="2" t="s">
        <v>13</v>
      </c>
      <c r="C24" s="142" t="str" cm="1">
        <f t="array" aca="1" ref="C24" ca="1">HYPERLINK("#"&amp;CELL("address",INDEX('Data Items'!C:C,MATCH(B24,'Data Items'!C:C,0))),B24)</f>
        <v>Age Group 1 (SALT)</v>
      </c>
      <c r="D24" s="134"/>
      <c r="E24" s="134"/>
      <c r="F24" s="134"/>
      <c r="G24" s="134"/>
      <c r="H24" s="134"/>
      <c r="I24" s="134"/>
      <c r="J24" s="134"/>
      <c r="K24" s="134" t="s">
        <v>3</v>
      </c>
      <c r="L24" s="143"/>
    </row>
    <row r="25" spans="2:12" ht="23.5" hidden="1" customHeight="1" x14ac:dyDescent="0.35">
      <c r="B25" s="2" t="s">
        <v>14</v>
      </c>
      <c r="C25" s="142" t="str" cm="1">
        <f t="array" aca="1" ref="C25" ca="1">HYPERLINK("#"&amp;CELL("address",INDEX('Data Items'!C:C,MATCH(B25,'Data Items'!C:C,0))),B25)</f>
        <v>Age Group 2 (Register of blind/partially sighted)</v>
      </c>
      <c r="D25" s="134"/>
      <c r="E25" s="134"/>
      <c r="F25" s="134"/>
      <c r="G25" s="134"/>
      <c r="H25" s="134"/>
      <c r="I25" s="134"/>
      <c r="J25" s="134"/>
      <c r="K25" s="134"/>
      <c r="L25" s="143" t="s">
        <v>3</v>
      </c>
    </row>
    <row r="26" spans="2:12" ht="23.5" customHeight="1" x14ac:dyDescent="0.35">
      <c r="B26" s="2" t="s">
        <v>15</v>
      </c>
      <c r="C26" s="142" t="str" cm="1">
        <f t="array" aca="1" ref="C26" ca="1">HYPERLINK("#"&amp;CELL("address",INDEX('Data Items'!C:C,MATCH(B26,'Data Items'!C:C,0))),B26)</f>
        <v>Age Group 2 (SALT)</v>
      </c>
      <c r="D26" s="134"/>
      <c r="E26" s="134"/>
      <c r="F26" s="134"/>
      <c r="G26" s="134"/>
      <c r="H26" s="134"/>
      <c r="I26" s="134"/>
      <c r="J26" s="134"/>
      <c r="K26" s="134" t="s">
        <v>3</v>
      </c>
      <c r="L26" s="143"/>
    </row>
    <row r="27" spans="2:12" ht="23.5" customHeight="1" x14ac:dyDescent="0.35">
      <c r="B27" s="2" t="s">
        <v>16</v>
      </c>
      <c r="C27" s="142" t="str" cm="1">
        <f t="array" aca="1" ref="C27" ca="1">HYPERLINK("#"&amp;CELL("address",INDEX('Data Items'!C:C,MATCH(B27,'Data Items'!C:C,0))),B27)</f>
        <v>Age Group 3 (Carers-SALT)</v>
      </c>
      <c r="D27" s="134"/>
      <c r="E27" s="134"/>
      <c r="F27" s="134"/>
      <c r="G27" s="134"/>
      <c r="H27" s="134"/>
      <c r="I27" s="134"/>
      <c r="J27" s="134"/>
      <c r="K27" s="134" t="s">
        <v>3</v>
      </c>
      <c r="L27" s="143"/>
    </row>
    <row r="28" spans="2:12" ht="23.5" hidden="1" customHeight="1" x14ac:dyDescent="0.35">
      <c r="B28" s="56" t="s">
        <v>17</v>
      </c>
      <c r="C28" s="142" t="str" cm="1">
        <f t="array" aca="1" ref="C28" ca="1">HYPERLINK("#"&amp;CELL("address",INDEX('Data Items'!C:C,MATCH(B28,'Data Items'!C:C,0))),B28)</f>
        <v>Application Reference</v>
      </c>
      <c r="D28" s="134"/>
      <c r="E28" s="134"/>
      <c r="F28" s="134"/>
      <c r="G28" s="134" t="s">
        <v>3</v>
      </c>
      <c r="H28" s="134"/>
      <c r="I28" s="134"/>
      <c r="J28" s="134"/>
      <c r="K28" s="134"/>
      <c r="L28" s="143"/>
    </row>
    <row r="29" spans="2:12" ht="23.5" hidden="1" customHeight="1" x14ac:dyDescent="0.35">
      <c r="B29" s="56" t="s">
        <v>18</v>
      </c>
      <c r="C29" s="142" t="str" cm="1">
        <f t="array" aca="1" ref="C29" ca="1">HYPERLINK("#"&amp;CELL("address",INDEX('Data Items'!C:C,MATCH(B29,'Data Items'!C:C,0))),B29)</f>
        <v>Application sign off date</v>
      </c>
      <c r="D29" s="134"/>
      <c r="E29" s="134"/>
      <c r="F29" s="134"/>
      <c r="G29" s="134" t="s">
        <v>3</v>
      </c>
      <c r="H29" s="134"/>
      <c r="I29" s="134"/>
      <c r="J29" s="134"/>
      <c r="K29" s="134"/>
      <c r="L29" s="143"/>
    </row>
    <row r="30" spans="2:12" ht="23.5" hidden="1" customHeight="1" x14ac:dyDescent="0.35">
      <c r="B30" s="56" t="s">
        <v>19</v>
      </c>
      <c r="C30" s="142" t="str" cm="1">
        <f t="array" aca="1" ref="C30" ca="1">HYPERLINK("#"&amp;CELL("address",INDEX('Data Items'!C:C,MATCH(B30,'Data Items'!C:C,0))),B30)</f>
        <v>Application Status</v>
      </c>
      <c r="D30" s="134"/>
      <c r="E30" s="134"/>
      <c r="F30" s="134"/>
      <c r="G30" s="134" t="s">
        <v>3</v>
      </c>
      <c r="H30" s="134"/>
      <c r="I30" s="134"/>
      <c r="J30" s="134"/>
      <c r="K30" s="134"/>
      <c r="L30" s="143"/>
    </row>
    <row r="31" spans="2:12" ht="23.5" hidden="1" customHeight="1" x14ac:dyDescent="0.35">
      <c r="B31" s="56" t="s">
        <v>20</v>
      </c>
      <c r="C31" s="142" t="str" cm="1">
        <f t="array" aca="1" ref="C31" ca="1">HYPERLINK("#"&amp;CELL("address",INDEX('Data Items'!C:C,MATCH(B31,'Data Items'!C:C,0))),B31)</f>
        <v>Assessment Criteria Status</v>
      </c>
      <c r="D31" s="134"/>
      <c r="E31" s="134"/>
      <c r="F31" s="134"/>
      <c r="G31" s="134" t="s">
        <v>3</v>
      </c>
      <c r="H31" s="134"/>
      <c r="I31" s="134"/>
      <c r="J31" s="134"/>
      <c r="K31" s="134"/>
      <c r="L31" s="143"/>
    </row>
    <row r="32" spans="2:12" ht="23.5" hidden="1" customHeight="1" x14ac:dyDescent="0.35">
      <c r="B32" s="54" t="s">
        <v>21</v>
      </c>
      <c r="C32" s="142" t="str" cm="1">
        <f t="array" aca="1" ref="C32" ca="1">HYPERLINK("#"&amp;CELL("address",INDEX('Data Items'!C:C,MATCH(B32,'Data Items'!C:C,0))),B32)</f>
        <v>Average standard hourly rate for provision of home care - provided by all external providers</v>
      </c>
      <c r="D32" s="134" t="s">
        <v>3</v>
      </c>
      <c r="E32" s="134"/>
      <c r="F32" s="134"/>
      <c r="G32" s="134"/>
      <c r="H32" s="134"/>
      <c r="I32" s="134"/>
      <c r="J32" s="134"/>
      <c r="K32" s="134"/>
      <c r="L32" s="143"/>
    </row>
    <row r="33" spans="2:12" ht="23.5" hidden="1" customHeight="1" x14ac:dyDescent="0.35">
      <c r="B33" s="54" t="s">
        <v>22</v>
      </c>
      <c r="C33" s="142" t="str" cm="1">
        <f t="array" aca="1" ref="C33" ca="1">HYPERLINK("#"&amp;CELL("address",INDEX('Data Items'!C:C,MATCH(B33,'Data Items'!C:C,0))),B33)</f>
        <v>Average standard hourly rate for provision of home care - provided in-house</v>
      </c>
      <c r="D33" s="134" t="s">
        <v>3</v>
      </c>
      <c r="E33" s="134"/>
      <c r="F33" s="134"/>
      <c r="G33" s="134"/>
      <c r="H33" s="134"/>
      <c r="I33" s="134"/>
      <c r="J33" s="134"/>
      <c r="K33" s="134"/>
      <c r="L33" s="143"/>
    </row>
    <row r="34" spans="2:12" ht="36.5" hidden="1" customHeight="1" x14ac:dyDescent="0.35">
      <c r="B34" s="2" t="s">
        <v>23</v>
      </c>
      <c r="C34" s="142" t="str" cm="1">
        <f t="array" aca="1" ref="C34" ca="1">HYPERLINK("#"&amp;CELL("address",INDEX('Data Items'!C:C,MATCH(B34,'Data Items'!C:C,0))),B34)</f>
        <v>Blind/Severely sight impaired persons and partial sight/sight impaired persons - Numbers on the register and new registrations</v>
      </c>
      <c r="D34" s="134"/>
      <c r="E34" s="134"/>
      <c r="F34" s="134"/>
      <c r="G34" s="134"/>
      <c r="H34" s="134"/>
      <c r="I34" s="134"/>
      <c r="J34" s="134"/>
      <c r="K34" s="134"/>
      <c r="L34" s="143" t="s">
        <v>3</v>
      </c>
    </row>
    <row r="35" spans="2:12" ht="36.5" hidden="1" customHeight="1" x14ac:dyDescent="0.35">
      <c r="B35" s="2" t="s">
        <v>23</v>
      </c>
      <c r="C35" s="142" t="str" cm="1">
        <f t="array" aca="1" ref="C35" ca="1">HYPERLINK("#"&amp;CELL("address",INDEX('Data Items'!C:C,MATCH(B35,'Data Items'!C:C,0))),B35)</f>
        <v>Blind/Severely sight impaired persons and partial sight/sight impaired persons - Numbers on the register and new registrations</v>
      </c>
      <c r="D35" s="134"/>
      <c r="E35" s="134"/>
      <c r="F35" s="134"/>
      <c r="G35" s="134"/>
      <c r="H35" s="134"/>
      <c r="I35" s="134"/>
      <c r="J35" s="134"/>
      <c r="K35" s="134"/>
      <c r="L35" s="143" t="s">
        <v>3</v>
      </c>
    </row>
    <row r="36" spans="2:12" ht="29" customHeight="1" x14ac:dyDescent="0.35">
      <c r="B36" s="2" t="s">
        <v>24</v>
      </c>
      <c r="C36" s="142" t="str" cm="1">
        <f t="array" aca="1" ref="C36" ca="1">HYPERLINK("#"&amp;CELL("address",INDEX('Data Items'!C:C,MATCH(B36,'Data Items'!C:C,0))),B36)</f>
        <v>Carer Support Provided</v>
      </c>
      <c r="D36" s="134"/>
      <c r="E36" s="134"/>
      <c r="F36" s="134"/>
      <c r="G36" s="134"/>
      <c r="H36" s="134"/>
      <c r="I36" s="134"/>
      <c r="J36" s="134"/>
      <c r="K36" s="134" t="s">
        <v>3</v>
      </c>
      <c r="L36" s="143"/>
    </row>
    <row r="37" spans="2:12" ht="29" hidden="1" customHeight="1" x14ac:dyDescent="0.35">
      <c r="B37" s="60" t="s">
        <v>25</v>
      </c>
      <c r="C37" s="142" t="str" cm="1">
        <f t="array" aca="1" ref="C37" ca="1">HYPERLINK("#"&amp;CELL("address",INDEX('Data Items'!C:C,MATCH(B37,'Data Items'!C:C,0))),B37)</f>
        <v>Complete Cost of Care Package Does this budget include any care home fees?</v>
      </c>
      <c r="D37" s="134"/>
      <c r="E37" s="134" t="s">
        <v>3</v>
      </c>
      <c r="F37" s="134"/>
      <c r="G37" s="134"/>
      <c r="H37" s="134"/>
      <c r="I37" s="134"/>
      <c r="J37" s="134"/>
      <c r="K37" s="134"/>
      <c r="L37" s="143"/>
    </row>
    <row r="38" spans="2:12" ht="29" hidden="1" customHeight="1" x14ac:dyDescent="0.35">
      <c r="B38" s="60" t="s">
        <v>26</v>
      </c>
      <c r="C38" s="142" t="str" cm="1">
        <f t="array" aca="1" ref="C38" ca="1">HYPERLINK("#"&amp;CELL("address",INDEX('Data Items'!C:C,MATCH(B38,'Data Items'!C:C,0))),B38)</f>
        <v>Complete Cost of Care Package Does this budget include any contributions made by the service user?</v>
      </c>
      <c r="D38" s="134"/>
      <c r="E38" s="134" t="s">
        <v>3</v>
      </c>
      <c r="F38" s="134"/>
      <c r="G38" s="134"/>
      <c r="H38" s="134"/>
      <c r="I38" s="134"/>
      <c r="J38" s="134"/>
      <c r="K38" s="134"/>
      <c r="L38" s="143"/>
    </row>
    <row r="39" spans="2:12" ht="36.5" hidden="1" customHeight="1" x14ac:dyDescent="0.35">
      <c r="B39" s="60" t="s">
        <v>27</v>
      </c>
      <c r="C39" s="142" t="str" cm="1">
        <f t="array" aca="1" ref="C39" ca="1">HYPERLINK("#"&amp;CELL("address",INDEX('Data Items'!C:C,MATCH(B39,'Data Items'!C:C,0))),B39)</f>
        <v>Complete Cost of Care Package Does this budget include any equipment costs?</v>
      </c>
      <c r="D39" s="134"/>
      <c r="E39" s="134" t="s">
        <v>3</v>
      </c>
      <c r="F39" s="134"/>
      <c r="G39" s="134"/>
      <c r="H39" s="134"/>
      <c r="I39" s="134"/>
      <c r="J39" s="134"/>
      <c r="K39" s="134"/>
      <c r="L39" s="143"/>
    </row>
    <row r="40" spans="2:12" ht="36.5" hidden="1" customHeight="1" x14ac:dyDescent="0.35">
      <c r="B40" s="60" t="s">
        <v>28</v>
      </c>
      <c r="C40" s="142" t="str" cm="1">
        <f t="array" aca="1" ref="C40" ca="1">HYPERLINK("#"&amp;CELL("address",INDEX('Data Items'!C:C,MATCH(B40,'Data Items'!C:C,0))),B40)</f>
        <v>Complete Cost of Care Package Does this budget include other streams of funding outside of social care (e.g. from the Independent Living Fund) which are seen as part of the service user’s budget?</v>
      </c>
      <c r="D40" s="134"/>
      <c r="E40" s="134" t="s">
        <v>3</v>
      </c>
      <c r="F40" s="134"/>
      <c r="G40" s="134"/>
      <c r="H40" s="134"/>
      <c r="I40" s="134"/>
      <c r="J40" s="134"/>
      <c r="K40" s="134"/>
      <c r="L40" s="143"/>
    </row>
    <row r="41" spans="2:12" ht="36.5" hidden="1" customHeight="1" x14ac:dyDescent="0.35">
      <c r="B41" s="60" t="s">
        <v>29</v>
      </c>
      <c r="C41" s="142" t="str" cm="1">
        <f t="array" aca="1" ref="C41" ca="1">HYPERLINK("#"&amp;CELL("address",INDEX('Data Items'!C:C,MATCH(B41,'Data Items'!C:C,0))),B41)</f>
        <v>Complete Cost of Care Package Gross annual budget on services in financial year, to the nearest £</v>
      </c>
      <c r="D41" s="134"/>
      <c r="E41" s="134" t="s">
        <v>3</v>
      </c>
      <c r="F41" s="134"/>
      <c r="G41" s="134"/>
      <c r="H41" s="134"/>
      <c r="I41" s="134"/>
      <c r="J41" s="134"/>
      <c r="K41" s="134"/>
      <c r="L41" s="143"/>
    </row>
    <row r="42" spans="2:12" ht="36.5" hidden="1" customHeight="1" x14ac:dyDescent="0.35">
      <c r="B42" s="60" t="s">
        <v>30</v>
      </c>
      <c r="C42" s="142" t="str" cm="1">
        <f t="array" aca="1" ref="C42" ca="1">HYPERLINK("#"&amp;CELL("address",INDEX('Data Items'!C:C,MATCH(B42,'Data Items'!C:C,0))),B42)</f>
        <v>Complete Cost of Care Package Has the service user received any centrally funded services not included in the budget?</v>
      </c>
      <c r="D42" s="134"/>
      <c r="E42" s="134" t="s">
        <v>3</v>
      </c>
      <c r="F42" s="134"/>
      <c r="G42" s="134"/>
      <c r="H42" s="134"/>
      <c r="I42" s="134"/>
      <c r="J42" s="134"/>
      <c r="K42" s="134"/>
      <c r="L42" s="143"/>
    </row>
    <row r="43" spans="2:12" ht="36.5" hidden="1" customHeight="1" x14ac:dyDescent="0.35">
      <c r="B43" s="60" t="s">
        <v>30</v>
      </c>
      <c r="C43" s="142" t="str" cm="1">
        <f t="array" aca="1" ref="C43" ca="1">HYPERLINK("#"&amp;CELL("address",INDEX('Data Items'!C:C,MATCH(B43,'Data Items'!C:C,0))),B43)</f>
        <v>Complete Cost of Care Package Has the service user received any centrally funded services not included in the budget?</v>
      </c>
      <c r="D43" s="134"/>
      <c r="E43" s="134" t="s">
        <v>3</v>
      </c>
      <c r="F43" s="134"/>
      <c r="G43" s="134"/>
      <c r="H43" s="134"/>
      <c r="I43" s="134"/>
      <c r="J43" s="134"/>
      <c r="K43" s="134"/>
      <c r="L43" s="143"/>
    </row>
    <row r="44" spans="2:12" ht="23.5" hidden="1" customHeight="1" x14ac:dyDescent="0.35">
      <c r="B44" s="56" t="s">
        <v>31</v>
      </c>
      <c r="C44" s="142" t="str" cm="1">
        <f t="array" aca="1" ref="C44" ca="1">HYPERLINK("#"&amp;CELL("address",INDEX('Data Items'!C:C,MATCH(B44,'Data Items'!C:C,0))),B44)</f>
        <v>Concluded Enquires</v>
      </c>
      <c r="D44" s="134"/>
      <c r="E44" s="134"/>
      <c r="F44" s="134"/>
      <c r="G44" s="134"/>
      <c r="H44" s="134"/>
      <c r="I44" s="134" t="s">
        <v>3</v>
      </c>
      <c r="J44" s="134"/>
      <c r="K44" s="134"/>
      <c r="L44" s="143"/>
    </row>
    <row r="45" spans="2:12" ht="23.5" hidden="1" customHeight="1" x14ac:dyDescent="0.35">
      <c r="B45" s="56" t="s">
        <v>32</v>
      </c>
      <c r="C45" s="142" t="str" cm="1">
        <f t="array" aca="1" ref="C45" ca="1">HYPERLINK("#"&amp;CELL("address",INDEX('Data Items'!C:C,MATCH(B45,'Data Items'!C:C,0))),B45)</f>
        <v>CQC Location Code</v>
      </c>
      <c r="D45" s="134"/>
      <c r="E45" s="134"/>
      <c r="F45" s="134"/>
      <c r="G45" s="134" t="s">
        <v>3</v>
      </c>
      <c r="H45" s="134"/>
      <c r="I45" s="134"/>
      <c r="J45" s="134"/>
      <c r="K45" s="134"/>
      <c r="L45" s="143"/>
    </row>
    <row r="46" spans="2:12" ht="23.5" hidden="1" customHeight="1" x14ac:dyDescent="0.35">
      <c r="B46" s="56" t="s">
        <v>33</v>
      </c>
      <c r="C46" s="142" t="str" cm="1">
        <f t="array" aca="1" ref="C46" ca="1">HYPERLINK("#"&amp;CELL("address",INDEX('Data Items'!C:C,MATCH(B46,'Data Items'!C:C,0))),B46)</f>
        <v>Date application received</v>
      </c>
      <c r="D46" s="134"/>
      <c r="E46" s="134"/>
      <c r="F46" s="134"/>
      <c r="G46" s="134" t="s">
        <v>3</v>
      </c>
      <c r="H46" s="134"/>
      <c r="I46" s="134"/>
      <c r="J46" s="134"/>
      <c r="K46" s="134"/>
      <c r="L46" s="143"/>
    </row>
    <row r="47" spans="2:12" ht="23.5" hidden="1" customHeight="1" x14ac:dyDescent="0.35">
      <c r="B47" s="58" t="s">
        <v>34</v>
      </c>
      <c r="C47" s="142" t="str" cm="1">
        <f t="array" aca="1" ref="C47" ca="1">HYPERLINK("#"&amp;CELL("address",INDEX('Data Items'!C:C,MATCH(B47,'Data Items'!C:C,0))),B47)</f>
        <v>Date Case Closed</v>
      </c>
      <c r="D47" s="134"/>
      <c r="E47" s="134"/>
      <c r="F47" s="134"/>
      <c r="G47" s="134"/>
      <c r="H47" s="134" t="s">
        <v>3</v>
      </c>
      <c r="I47" s="134"/>
      <c r="J47" s="134"/>
      <c r="K47" s="134"/>
      <c r="L47" s="143"/>
    </row>
    <row r="48" spans="2:12" ht="23.5" hidden="1" customHeight="1" x14ac:dyDescent="0.35">
      <c r="B48" s="58" t="s">
        <v>35</v>
      </c>
      <c r="C48" s="142" t="str" cm="1">
        <f t="array" aca="1" ref="C48" ca="1">HYPERLINK("#"&amp;CELL("address",INDEX('Data Items'!C:C,MATCH(B48,'Data Items'!C:C,0))),B48)</f>
        <v>Date Case Commenced</v>
      </c>
      <c r="D48" s="134"/>
      <c r="E48" s="134"/>
      <c r="F48" s="134"/>
      <c r="G48" s="134"/>
      <c r="H48" s="134" t="s">
        <v>3</v>
      </c>
      <c r="I48" s="134"/>
      <c r="J48" s="134"/>
      <c r="K48" s="134"/>
      <c r="L48" s="143"/>
    </row>
    <row r="49" spans="2:12" ht="23.5" hidden="1" customHeight="1" x14ac:dyDescent="0.35">
      <c r="B49" s="56" t="s">
        <v>36</v>
      </c>
      <c r="C49" s="142" t="str" cm="1">
        <f t="array" aca="1" ref="C49" ca="1">HYPERLINK("#"&amp;CELL("address",INDEX('Data Items'!C:C,MATCH(B49,'Data Items'!C:C,0))),B49)</f>
        <v>Date of last assessment</v>
      </c>
      <c r="D49" s="134"/>
      <c r="E49" s="134"/>
      <c r="F49" s="134"/>
      <c r="G49" s="134" t="s">
        <v>3</v>
      </c>
      <c r="H49" s="134"/>
      <c r="I49" s="134"/>
      <c r="J49" s="134"/>
      <c r="K49" s="134"/>
      <c r="L49" s="143"/>
    </row>
    <row r="50" spans="2:12" ht="23.5" customHeight="1" x14ac:dyDescent="0.35">
      <c r="B50" t="s">
        <v>37</v>
      </c>
      <c r="C50" s="142" t="str" cm="1">
        <f t="array" aca="1" ref="C50" ca="1">HYPERLINK("#"&amp;CELL("address",INDEX('Data Items'!C:C,MATCH(B50,'Data Items'!C:C,0))),B50)</f>
        <v>Delivery Mechanism - Community</v>
      </c>
      <c r="D50" s="134"/>
      <c r="E50" s="134"/>
      <c r="F50" s="134"/>
      <c r="G50" s="134"/>
      <c r="H50" s="134"/>
      <c r="I50" s="134"/>
      <c r="J50" s="134"/>
      <c r="K50" s="134" t="s">
        <v>3</v>
      </c>
      <c r="L50" s="143"/>
    </row>
    <row r="51" spans="2:12" ht="23.5" customHeight="1" x14ac:dyDescent="0.35">
      <c r="B51" t="s">
        <v>38</v>
      </c>
      <c r="C51" s="142" t="str" cm="1">
        <f t="array" aca="1" ref="C51" ca="1">HYPERLINK("#"&amp;CELL("address",INDEX('Data Items'!C:C,MATCH(B51,'Data Items'!C:C,0))),B51)</f>
        <v>Delivery Mechanism - Prison</v>
      </c>
      <c r="D51" s="134"/>
      <c r="E51" s="134"/>
      <c r="F51" s="134"/>
      <c r="G51" s="134"/>
      <c r="H51" s="134"/>
      <c r="I51" s="134"/>
      <c r="J51" s="134"/>
      <c r="K51" s="134" t="s">
        <v>3</v>
      </c>
      <c r="L51" s="143"/>
    </row>
    <row r="52" spans="2:12" ht="23.5" hidden="1" customHeight="1" x14ac:dyDescent="0.35">
      <c r="B52" s="42" t="s">
        <v>39</v>
      </c>
      <c r="C52" s="142" t="str" cm="1">
        <f t="array" aca="1" ref="C52" ca="1">HYPERLINK("#"&amp;CELL("address",INDEX('Data Items'!C:C,MATCH(B52,'Data Items'!C:C,0))),B52)</f>
        <v>Delivery Mechanism of the cared-for person</v>
      </c>
      <c r="D52" s="134"/>
      <c r="E52" s="134"/>
      <c r="F52" s="134"/>
      <c r="G52" s="134"/>
      <c r="H52" s="134"/>
      <c r="I52" s="134"/>
      <c r="J52" s="134" t="s">
        <v>3</v>
      </c>
      <c r="K52" s="134"/>
      <c r="L52" s="143"/>
    </row>
    <row r="53" spans="2:12" ht="23.5" hidden="1" customHeight="1" x14ac:dyDescent="0.35">
      <c r="B53" s="56" t="s">
        <v>40</v>
      </c>
      <c r="C53" s="142" t="str" cm="1">
        <f t="array" aca="1" ref="C53" ca="1">HYPERLINK("#"&amp;CELL("address",INDEX('Data Items'!C:C,MATCH(B53,'Data Items'!C:C,0))),B53)</f>
        <v>Desired Outcomes</v>
      </c>
      <c r="D53" s="134"/>
      <c r="E53" s="134"/>
      <c r="F53" s="134"/>
      <c r="G53" s="134"/>
      <c r="H53" s="134"/>
      <c r="I53" s="134" t="s">
        <v>3</v>
      </c>
      <c r="J53" s="134"/>
      <c r="K53" s="134"/>
      <c r="L53" s="143"/>
    </row>
    <row r="54" spans="2:12" ht="23.5" hidden="1" customHeight="1" x14ac:dyDescent="0.35">
      <c r="B54" s="56" t="s">
        <v>41</v>
      </c>
      <c r="C54" s="142" t="str" cm="1">
        <f t="array" aca="1" ref="C54" ca="1">HYPERLINK("#"&amp;CELL("address",INDEX('Data Items'!C:C,MATCH(B54,'Data Items'!C:C,0))),B54)</f>
        <v>Did the user request a copy of the report?</v>
      </c>
      <c r="D54" s="134"/>
      <c r="E54" s="134" t="s">
        <v>3</v>
      </c>
      <c r="F54" s="134"/>
      <c r="G54" s="134"/>
      <c r="H54" s="134"/>
      <c r="I54" s="134"/>
      <c r="J54" s="134"/>
      <c r="K54" s="134"/>
      <c r="L54" s="143"/>
    </row>
    <row r="55" spans="2:12" ht="23.5" hidden="1" customHeight="1" x14ac:dyDescent="0.35">
      <c r="B55" s="56" t="s">
        <v>42</v>
      </c>
      <c r="C55" s="142" t="str" cm="1">
        <f t="array" aca="1" ref="C55" ca="1">HYPERLINK("#"&amp;CELL("address",INDEX('Data Items'!C:C,MATCH(B55,'Data Items'!C:C,0))),B55)</f>
        <v>Disability</v>
      </c>
      <c r="D55" s="134"/>
      <c r="E55" s="134"/>
      <c r="F55" s="134"/>
      <c r="G55" s="134" t="s">
        <v>3</v>
      </c>
      <c r="H55" s="134"/>
      <c r="I55" s="134"/>
      <c r="J55" s="134"/>
      <c r="K55" s="134"/>
      <c r="L55" s="143"/>
    </row>
    <row r="56" spans="2:12" ht="23.5" hidden="1" customHeight="1" x14ac:dyDescent="0.35">
      <c r="B56" s="56" t="s">
        <v>43</v>
      </c>
      <c r="C56" s="142" t="str" cm="1">
        <f t="array" aca="1" ref="C56" ca="1">HYPERLINK("#"&amp;CELL("address",INDEX('Data Items'!C:C,MATCH(B56,'Data Items'!C:C,0))),B56)</f>
        <v>Distribution of weekly value of DPA's as of end of financial year</v>
      </c>
      <c r="D56" s="134"/>
      <c r="E56" s="134"/>
      <c r="F56" s="134" t="s">
        <v>3</v>
      </c>
      <c r="G56" s="134"/>
      <c r="H56" s="134"/>
      <c r="I56" s="134"/>
      <c r="J56" s="134"/>
      <c r="K56" s="134"/>
      <c r="L56" s="143"/>
    </row>
    <row r="57" spans="2:12" ht="23.5" hidden="1" customHeight="1" x14ac:dyDescent="0.35">
      <c r="B57" s="56" t="s">
        <v>44</v>
      </c>
      <c r="C57" s="142" t="str" cm="1">
        <f t="array" aca="1" ref="C57" ca="1">HYPERLINK("#"&amp;CELL("address",INDEX('Data Items'!C:C,MATCH(B57,'Data Items'!C:C,0))),B57)</f>
        <v>DoLS not granted but BIA advises DoL occurring</v>
      </c>
      <c r="D57" s="134"/>
      <c r="E57" s="134"/>
      <c r="F57" s="134"/>
      <c r="G57" s="134" t="s">
        <v>3</v>
      </c>
      <c r="H57" s="134"/>
      <c r="I57" s="134"/>
      <c r="J57" s="134"/>
      <c r="K57" s="134"/>
      <c r="L57" s="143"/>
    </row>
    <row r="58" spans="2:12" ht="23.5" hidden="1" customHeight="1" x14ac:dyDescent="0.35">
      <c r="B58" s="56" t="s">
        <v>45</v>
      </c>
      <c r="C58" s="142" t="str" cm="1">
        <f t="array" aca="1" ref="C58" ca="1">HYPERLINK("#"&amp;CELL("address",INDEX('Data Items'!C:C,MATCH(B58,'Data Items'!C:C,0))),B58)</f>
        <v>DPA Activity</v>
      </c>
      <c r="D58" s="134"/>
      <c r="E58" s="134"/>
      <c r="F58" s="134" t="s">
        <v>3</v>
      </c>
      <c r="G58" s="134"/>
      <c r="H58" s="134"/>
      <c r="I58" s="134"/>
      <c r="J58" s="134"/>
      <c r="K58" s="134"/>
      <c r="L58" s="143"/>
    </row>
    <row r="59" spans="2:12" ht="23.5" hidden="1" customHeight="1" x14ac:dyDescent="0.35">
      <c r="B59" s="56" t="s">
        <v>46</v>
      </c>
      <c r="C59" s="142" t="str" cm="1">
        <f t="array" aca="1" ref="C59" ca="1">HYPERLINK("#"&amp;CELL("address",INDEX('Data Items'!C:C,MATCH(B59,'Data Items'!C:C,0))),B59)</f>
        <v>DPA Financial Information</v>
      </c>
      <c r="D59" s="134"/>
      <c r="E59" s="134"/>
      <c r="F59" s="134" t="s">
        <v>3</v>
      </c>
      <c r="G59" s="134"/>
      <c r="H59" s="134"/>
      <c r="I59" s="134"/>
      <c r="J59" s="134"/>
      <c r="K59" s="134"/>
      <c r="L59" s="143"/>
    </row>
    <row r="60" spans="2:12" ht="23.5" hidden="1" customHeight="1" x14ac:dyDescent="0.35">
      <c r="B60" s="56" t="s">
        <v>47</v>
      </c>
      <c r="C60" s="142" t="str" cm="1">
        <f t="array" aca="1" ref="C60" ca="1">HYPERLINK("#"&amp;CELL("address",INDEX('Data Items'!C:C,MATCH(B60,'Data Items'!C:C,0))),B60)</f>
        <v>DPA reason for request</v>
      </c>
      <c r="D60" s="134"/>
      <c r="E60" s="134"/>
      <c r="F60" s="134" t="s">
        <v>3</v>
      </c>
      <c r="G60" s="134"/>
      <c r="H60" s="134"/>
      <c r="I60" s="134"/>
      <c r="J60" s="134"/>
      <c r="K60" s="134"/>
      <c r="L60" s="143"/>
    </row>
    <row r="61" spans="2:12" ht="23.5" hidden="1" customHeight="1" x14ac:dyDescent="0.35">
      <c r="B61" s="56" t="s">
        <v>48</v>
      </c>
      <c r="C61" s="142" t="str" cm="1">
        <f t="array" aca="1" ref="C61" ca="1">HYPERLINK("#"&amp;CELL("address",INDEX('Data Items'!C:C,MATCH(B61,'Data Items'!C:C,0))),B61)</f>
        <v>DPA Sequel to new request</v>
      </c>
      <c r="D61" s="134"/>
      <c r="E61" s="134"/>
      <c r="F61" s="134" t="s">
        <v>3</v>
      </c>
      <c r="G61" s="134"/>
      <c r="H61" s="134"/>
      <c r="I61" s="134"/>
      <c r="J61" s="134"/>
      <c r="K61" s="134"/>
      <c r="L61" s="143"/>
    </row>
    <row r="62" spans="2:12" ht="23.5" hidden="1" customHeight="1" x14ac:dyDescent="0.35">
      <c r="B62" s="56" t="s">
        <v>49</v>
      </c>
      <c r="C62" s="142" t="str" cm="1">
        <f t="array" aca="1" ref="C62" ca="1">HYPERLINK("#"&amp;CELL("address",INDEX('Data Items'!C:C,MATCH(B62,'Data Items'!C:C,0))),B62)</f>
        <v>Duration (days)</v>
      </c>
      <c r="D62" s="134"/>
      <c r="E62" s="134"/>
      <c r="F62" s="134"/>
      <c r="G62" s="134" t="s">
        <v>3</v>
      </c>
      <c r="H62" s="134"/>
      <c r="I62" s="134"/>
      <c r="J62" s="134"/>
      <c r="K62" s="134"/>
      <c r="L62" s="143"/>
    </row>
    <row r="63" spans="2:12" ht="23.5" hidden="1" customHeight="1" x14ac:dyDescent="0.35">
      <c r="B63" s="56" t="s">
        <v>50</v>
      </c>
      <c r="C63" s="142" t="str" cm="1">
        <f t="array" aca="1" ref="C63" ca="1">HYPERLINK("#"&amp;CELL("address",INDEX('Data Items'!C:C,MATCH(B63,'Data Items'!C:C,0))),B63)</f>
        <v>Duration of entire DoLS period (consecutive days)</v>
      </c>
      <c r="D63" s="134"/>
      <c r="E63" s="134"/>
      <c r="F63" s="134"/>
      <c r="G63" s="134" t="s">
        <v>3</v>
      </c>
      <c r="H63" s="134"/>
      <c r="I63" s="134"/>
      <c r="J63" s="134"/>
      <c r="K63" s="134"/>
      <c r="L63" s="143"/>
    </row>
    <row r="64" spans="2:12" ht="23.5" hidden="1" customHeight="1" x14ac:dyDescent="0.35">
      <c r="B64" s="56" t="s">
        <v>51</v>
      </c>
      <c r="C64" s="142" t="str" cm="1">
        <f t="array" aca="1" ref="C64" ca="1">HYPERLINK("#"&amp;CELL("address",INDEX('Data Items'!C:C,MATCH(B64,'Data Items'!C:C,0))),B64)</f>
        <v>Eligibility Criteria</v>
      </c>
      <c r="D64" s="134"/>
      <c r="E64" s="134"/>
      <c r="F64" s="134" t="s">
        <v>3</v>
      </c>
      <c r="G64" s="134"/>
      <c r="H64" s="134"/>
      <c r="I64" s="134"/>
      <c r="J64" s="134"/>
      <c r="K64" s="134"/>
      <c r="L64" s="143"/>
    </row>
    <row r="65" spans="2:12" ht="23.5" customHeight="1" x14ac:dyDescent="0.35">
      <c r="B65" s="2" t="s">
        <v>52</v>
      </c>
      <c r="C65" s="142" t="str" cm="1">
        <f t="array" aca="1" ref="C65" ca="1">HYPERLINK("#"&amp;CELL("address",INDEX('Data Items'!C:C,MATCH(B65,'Data Items'!C:C,0))),B65)</f>
        <v>Employment Status</v>
      </c>
      <c r="D65" s="134"/>
      <c r="E65" s="134"/>
      <c r="F65" s="134"/>
      <c r="G65" s="134"/>
      <c r="H65" s="134"/>
      <c r="I65" s="134"/>
      <c r="J65" s="134"/>
      <c r="K65" s="134" t="s">
        <v>3</v>
      </c>
      <c r="L65" s="143"/>
    </row>
    <row r="66" spans="2:12" ht="23.5" hidden="1" customHeight="1" x14ac:dyDescent="0.35">
      <c r="B66" s="57" t="s">
        <v>53</v>
      </c>
      <c r="C66" s="142" t="str" cm="1">
        <f t="array" aca="1" ref="C66" ca="1">HYPERLINK("#"&amp;CELL("address",INDEX('Data Items'!C:C,MATCH(B66,'Data Items'!C:C,0))),B66)</f>
        <v>Ethnic Group</v>
      </c>
      <c r="D66" s="134"/>
      <c r="E66" s="134" t="s">
        <v>3</v>
      </c>
      <c r="F66" s="134"/>
      <c r="G66" s="134"/>
      <c r="H66" s="134"/>
      <c r="I66" s="134"/>
      <c r="J66" s="134"/>
      <c r="K66" s="134"/>
      <c r="L66" s="143"/>
    </row>
    <row r="67" spans="2:12" ht="23.5" hidden="1" customHeight="1" x14ac:dyDescent="0.35">
      <c r="B67" s="42" t="s">
        <v>54</v>
      </c>
      <c r="C67" s="142" t="str" cm="1">
        <f t="array" aca="1" ref="C67" ca="1">HYPERLINK("#"&amp;CELL("address",INDEX('Data Items'!C:C,MATCH(B67,'Data Items'!C:C,0))),B67)</f>
        <v>Ethnic Group - Carer (or Q28. To which ethnic group do you consider you belong?)</v>
      </c>
      <c r="D67" s="134"/>
      <c r="E67" s="134"/>
      <c r="F67" s="134"/>
      <c r="G67" s="134"/>
      <c r="H67" s="134"/>
      <c r="I67" s="134"/>
      <c r="J67" s="134" t="s">
        <v>3</v>
      </c>
      <c r="K67" s="134"/>
      <c r="L67" s="143"/>
    </row>
    <row r="68" spans="2:12" ht="23.5" hidden="1" customHeight="1" x14ac:dyDescent="0.35">
      <c r="B68" s="56" t="s">
        <v>55</v>
      </c>
      <c r="C68" s="142" t="str" cm="1">
        <f t="array" aca="1" ref="C68" ca="1">HYPERLINK("#"&amp;CELL("address",INDEX('Data Items'!C:C,MATCH(B68,'Data Items'!C:C,0))),B68)</f>
        <v>Ethnic Origin (DoLS)</v>
      </c>
      <c r="D68" s="134"/>
      <c r="E68" s="134"/>
      <c r="F68" s="134"/>
      <c r="G68" s="134" t="s">
        <v>3</v>
      </c>
      <c r="H68" s="134"/>
      <c r="I68" s="134"/>
      <c r="J68" s="134"/>
      <c r="K68" s="134"/>
      <c r="L68" s="143"/>
    </row>
    <row r="69" spans="2:12" ht="23.5" hidden="1" customHeight="1" x14ac:dyDescent="0.35">
      <c r="B69" s="56" t="s">
        <v>56</v>
      </c>
      <c r="C69" s="142" t="str" cm="1">
        <f t="array" aca="1" ref="C69" ca="1">HYPERLINK("#"&amp;CELL("address",INDEX('Data Items'!C:C,MATCH(B69,'Data Items'!C:C,0))),B69)</f>
        <v>Ethnicity (SAC)</v>
      </c>
      <c r="D69" s="134"/>
      <c r="E69" s="134"/>
      <c r="F69" s="134"/>
      <c r="G69" s="134"/>
      <c r="H69" s="134"/>
      <c r="I69" s="134" t="s">
        <v>3</v>
      </c>
      <c r="J69" s="134"/>
      <c r="K69" s="134"/>
      <c r="L69" s="143"/>
    </row>
    <row r="70" spans="2:12" ht="23.5" customHeight="1" x14ac:dyDescent="0.35">
      <c r="B70" s="2" t="s">
        <v>57</v>
      </c>
      <c r="C70" s="142" t="str" cm="1">
        <f t="array" aca="1" ref="C70" ca="1">HYPERLINK("#"&amp;CELL("address",INDEX('Data Items'!C:C,MATCH(B70,'Data Items'!C:C,0))),B70)</f>
        <v>Ethnicity (SALT)</v>
      </c>
      <c r="D70" s="134"/>
      <c r="E70" s="134"/>
      <c r="F70" s="134"/>
      <c r="G70" s="134"/>
      <c r="H70" s="134"/>
      <c r="I70" s="134"/>
      <c r="J70" s="134"/>
      <c r="K70" s="134" t="s">
        <v>3</v>
      </c>
      <c r="L70" s="143"/>
    </row>
    <row r="71" spans="2:12" ht="23.5" hidden="1" customHeight="1" x14ac:dyDescent="0.35">
      <c r="B71" s="42" t="s">
        <v>58</v>
      </c>
      <c r="C71" s="142" t="str" cm="1">
        <f t="array" aca="1" ref="C71" ca="1">HYPERLINK("#"&amp;CELL("address",INDEX('Data Items'!C:C,MATCH(B71,'Data Items'!C:C,0))),B71)</f>
        <v>Funding Status (cared-for person)</v>
      </c>
      <c r="D71" s="134"/>
      <c r="E71" s="134"/>
      <c r="F71" s="134"/>
      <c r="G71" s="134"/>
      <c r="H71" s="134"/>
      <c r="I71" s="134"/>
      <c r="J71" s="134" t="s">
        <v>3</v>
      </c>
      <c r="K71" s="134"/>
      <c r="L71" s="143"/>
    </row>
    <row r="72" spans="2:12" ht="23.5" hidden="1" customHeight="1" x14ac:dyDescent="0.35">
      <c r="B72" s="42" t="s">
        <v>59</v>
      </c>
      <c r="C72" s="142" t="str" cm="1">
        <f t="array" aca="1" ref="C72" ca="1">HYPERLINK("#"&amp;CELL("address",INDEX('Data Items'!C:C,MATCH(B72,'Data Items'!C:C,0))),B72)</f>
        <v>Gender - Carer (or Q26. Are you male or female?)</v>
      </c>
      <c r="D72" s="134"/>
      <c r="E72" s="134"/>
      <c r="F72" s="134"/>
      <c r="G72" s="134"/>
      <c r="H72" s="134"/>
      <c r="I72" s="134"/>
      <c r="J72" s="134" t="s">
        <v>3</v>
      </c>
      <c r="K72" s="134"/>
      <c r="L72" s="143"/>
    </row>
    <row r="73" spans="2:12" ht="23.5" hidden="1" customHeight="1" x14ac:dyDescent="0.35">
      <c r="B73" s="56" t="s">
        <v>60</v>
      </c>
      <c r="C73" s="142" t="str" cm="1">
        <f t="array" aca="1" ref="C73" ca="1">HYPERLINK("#"&amp;CELL("address",INDEX('Data Items'!C:C,MATCH(B73,'Data Items'!C:C,0))),B73)</f>
        <v>Gender (ASCS)</v>
      </c>
      <c r="D73" s="134"/>
      <c r="E73" s="134" t="s">
        <v>3</v>
      </c>
      <c r="F73" s="134"/>
      <c r="G73" s="134"/>
      <c r="H73" s="134"/>
      <c r="I73" s="134"/>
      <c r="J73" s="134"/>
      <c r="K73" s="134"/>
      <c r="L73" s="143"/>
    </row>
    <row r="74" spans="2:12" ht="23.5" hidden="1" customHeight="1" x14ac:dyDescent="0.35">
      <c r="B74" s="56" t="s">
        <v>61</v>
      </c>
      <c r="C74" s="142" t="str" cm="1">
        <f t="array" aca="1" ref="C74" ca="1">HYPERLINK("#"&amp;CELL("address",INDEX('Data Items'!C:C,MATCH(B74,'Data Items'!C:C,0))),B74)</f>
        <v>Gender (DoLS)</v>
      </c>
      <c r="D74" s="134"/>
      <c r="E74" s="134"/>
      <c r="F74" s="134"/>
      <c r="G74" s="134" t="s">
        <v>3</v>
      </c>
      <c r="H74" s="134"/>
      <c r="I74" s="134"/>
      <c r="J74" s="134"/>
      <c r="K74" s="134"/>
      <c r="L74" s="143"/>
    </row>
    <row r="75" spans="2:12" ht="23.5" hidden="1" customHeight="1" x14ac:dyDescent="0.35">
      <c r="B75" s="56" t="s">
        <v>62</v>
      </c>
      <c r="C75" s="142" t="str" cm="1">
        <f t="array" aca="1" ref="C75" ca="1">HYPERLINK("#"&amp;CELL("address",INDEX('Data Items'!C:C,MATCH(B75,'Data Items'!C:C,0))),B75)</f>
        <v>Gender (SAC)</v>
      </c>
      <c r="D75" s="134"/>
      <c r="E75" s="134"/>
      <c r="F75" s="134"/>
      <c r="G75" s="134"/>
      <c r="H75" s="134"/>
      <c r="I75" s="134" t="s">
        <v>3</v>
      </c>
      <c r="J75" s="134"/>
      <c r="K75" s="134"/>
      <c r="L75" s="143"/>
    </row>
    <row r="76" spans="2:12" ht="23.5" customHeight="1" x14ac:dyDescent="0.35">
      <c r="B76" s="2" t="s">
        <v>63</v>
      </c>
      <c r="C76" s="142" t="str" cm="1">
        <f t="array" aca="1" ref="C76" ca="1">HYPERLINK("#"&amp;CELL("address",INDEX('Data Items'!C:C,MATCH(B76,'Data Items'!C:C,0))),B76)</f>
        <v>Gender (SALT)</v>
      </c>
      <c r="D76" s="134"/>
      <c r="E76" s="134"/>
      <c r="F76" s="134"/>
      <c r="G76" s="134"/>
      <c r="H76" s="134"/>
      <c r="I76" s="134"/>
      <c r="J76" s="134"/>
      <c r="K76" s="134" t="s">
        <v>3</v>
      </c>
      <c r="L76" s="143"/>
    </row>
    <row r="77" spans="2:12" ht="23.5" hidden="1" customHeight="1" x14ac:dyDescent="0.35">
      <c r="B77" s="54" t="s">
        <v>64</v>
      </c>
      <c r="C77" s="142" t="str" cm="1">
        <f t="array" aca="1" ref="C77" ca="1">HYPERLINK("#"&amp;CELL("address",INDEX('Data Items'!C:C,MATCH(B77,'Data Items'!C:C,0))),B77)</f>
        <v>Gross Total Cost</v>
      </c>
      <c r="D77" s="134" t="s">
        <v>3</v>
      </c>
      <c r="E77" s="134"/>
      <c r="F77" s="134"/>
      <c r="G77" s="134"/>
      <c r="H77" s="134"/>
      <c r="I77" s="134"/>
      <c r="J77" s="134"/>
      <c r="K77" s="134"/>
      <c r="L77" s="143"/>
    </row>
    <row r="78" spans="2:12" ht="23.5" hidden="1" customHeight="1" x14ac:dyDescent="0.35">
      <c r="B78" s="54" t="s">
        <v>65</v>
      </c>
      <c r="C78" s="142" t="str" cm="1">
        <f t="array" aca="1" ref="C78" ca="1">HYPERLINK("#"&amp;CELL("address",INDEX('Data Items'!C:C,MATCH(B78,'Data Items'!C:C,0))),B78)</f>
        <v>Home Care (Average standard hourly rate)</v>
      </c>
      <c r="D78" s="134" t="s">
        <v>3</v>
      </c>
      <c r="E78" s="134"/>
      <c r="F78" s="134"/>
      <c r="G78" s="134"/>
      <c r="H78" s="134"/>
      <c r="I78" s="134"/>
      <c r="J78" s="134"/>
      <c r="K78" s="134"/>
      <c r="L78" s="143"/>
    </row>
    <row r="79" spans="2:12" ht="23.5" customHeight="1" x14ac:dyDescent="0.35">
      <c r="B79" t="s">
        <v>66</v>
      </c>
      <c r="C79" s="142" t="str" cm="1">
        <f t="array" aca="1" ref="C79" ca="1">HYPERLINK("#"&amp;CELL("address",INDEX('Data Items'!C:C,MATCH(B79,'Data Items'!C:C,0))),B79)</f>
        <v>Hospital Discharges into reablement/rehabilitation services</v>
      </c>
      <c r="D79" s="134"/>
      <c r="E79" s="134"/>
      <c r="F79" s="134"/>
      <c r="G79" s="134"/>
      <c r="H79" s="134"/>
      <c r="I79" s="134"/>
      <c r="J79" s="134"/>
      <c r="K79" s="134" t="s">
        <v>3</v>
      </c>
      <c r="L79" s="143"/>
    </row>
    <row r="80" spans="2:12" ht="23.5" hidden="1" customHeight="1" x14ac:dyDescent="0.35">
      <c r="B80" s="54" t="s">
        <v>67</v>
      </c>
      <c r="C80" s="142" t="str" cm="1">
        <f t="array" aca="1" ref="C80" ca="1">HYPERLINK("#"&amp;CELL("address",INDEX('Data Items'!C:C,MATCH(B80,'Data Items'!C:C,0))),B80)</f>
        <v>Income</v>
      </c>
      <c r="D80" s="134" t="s">
        <v>3</v>
      </c>
      <c r="E80" s="134"/>
      <c r="F80" s="134"/>
      <c r="G80" s="134"/>
      <c r="H80" s="134"/>
      <c r="I80" s="134"/>
      <c r="J80" s="134"/>
      <c r="K80" s="134"/>
      <c r="L80" s="143"/>
    </row>
    <row r="81" spans="2:12" ht="23.5" hidden="1" customHeight="1" x14ac:dyDescent="0.35">
      <c r="B81" s="54" t="s">
        <v>68</v>
      </c>
      <c r="C81" s="142" t="str" cm="1">
        <f t="array" aca="1" ref="C81" ca="1">HYPERLINK("#"&amp;CELL("address",INDEX('Data Items'!C:C,MATCH(B81,'Data Items'!C:C,0))),B81)</f>
        <v>Income from Better Care Fund</v>
      </c>
      <c r="D81" s="134" t="s">
        <v>3</v>
      </c>
      <c r="E81" s="134"/>
      <c r="F81" s="134"/>
      <c r="G81" s="134"/>
      <c r="H81" s="134"/>
      <c r="I81" s="134"/>
      <c r="J81" s="134"/>
      <c r="K81" s="134"/>
      <c r="L81" s="143"/>
    </row>
    <row r="82" spans="2:12" ht="23.5" hidden="1" customHeight="1" x14ac:dyDescent="0.35">
      <c r="B82" s="54" t="s">
        <v>69</v>
      </c>
      <c r="C82" s="142" t="str" cm="1">
        <f t="array" aca="1" ref="C82" ca="1">HYPERLINK("#"&amp;CELL("address",INDEX('Data Items'!C:C,MATCH(B82,'Data Items'!C:C,0))),B82)</f>
        <v>Income from Specific and Special Grants</v>
      </c>
      <c r="D82" s="134" t="s">
        <v>3</v>
      </c>
      <c r="E82" s="134"/>
      <c r="F82" s="134"/>
      <c r="G82" s="134"/>
      <c r="H82" s="134"/>
      <c r="I82" s="134"/>
      <c r="J82" s="134"/>
      <c r="K82" s="134"/>
      <c r="L82" s="143"/>
    </row>
    <row r="83" spans="2:12" ht="23.5" hidden="1" customHeight="1" x14ac:dyDescent="0.35">
      <c r="B83" s="56" t="s">
        <v>70</v>
      </c>
      <c r="C83" s="142" t="str" cm="1">
        <f t="array" aca="1" ref="C83" ca="1">HYPERLINK("#"&amp;CELL("address",INDEX('Data Items'!C:C,MATCH(B83,'Data Items'!C:C,0))),B83)</f>
        <v>Is this a replacement for someone who has been excluded for any reason?</v>
      </c>
      <c r="D83" s="134"/>
      <c r="E83" s="134" t="s">
        <v>3</v>
      </c>
      <c r="F83" s="134"/>
      <c r="G83" s="134"/>
      <c r="H83" s="134"/>
      <c r="I83" s="134"/>
      <c r="J83" s="134"/>
      <c r="K83" s="134"/>
      <c r="L83" s="143"/>
    </row>
    <row r="84" spans="2:12" ht="23.5" hidden="1" customHeight="1" x14ac:dyDescent="0.35">
      <c r="B84" s="41" t="s">
        <v>71</v>
      </c>
      <c r="C84" s="142" t="str" cm="1">
        <f t="array" aca="1" ref="C84" ca="1">HYPERLINK("#"&amp;CELL("address",INDEX('Data Items'!C:C,MATCH(B84,'Data Items'!C:C,0))),B84)</f>
        <v>LA Code (ASCS &amp; SACE)</v>
      </c>
      <c r="D84" s="134"/>
      <c r="E84" s="134" t="s">
        <v>3</v>
      </c>
      <c r="F84" s="134"/>
      <c r="G84" s="134"/>
      <c r="H84" s="134"/>
      <c r="I84" s="134"/>
      <c r="J84" s="134" t="s">
        <v>3</v>
      </c>
      <c r="K84" s="134"/>
      <c r="L84" s="143"/>
    </row>
    <row r="85" spans="2:12" ht="23.5" hidden="1" customHeight="1" x14ac:dyDescent="0.35">
      <c r="B85" s="56" t="s">
        <v>72</v>
      </c>
      <c r="C85" s="142" t="str" cm="1">
        <f t="array" aca="1" ref="C85" ca="1">HYPERLINK("#"&amp;CELL("address",INDEX('Data Items'!C:C,MATCH(B85,'Data Items'!C:C,0))),B85)</f>
        <v>LA Code (DoLS)</v>
      </c>
      <c r="D85" s="134"/>
      <c r="E85" s="134"/>
      <c r="F85" s="134"/>
      <c r="G85" s="134" t="s">
        <v>3</v>
      </c>
      <c r="H85" s="134"/>
      <c r="I85" s="134"/>
      <c r="J85" s="134"/>
      <c r="K85" s="134"/>
      <c r="L85" s="143"/>
    </row>
    <row r="86" spans="2:12" ht="23.5" hidden="1" customHeight="1" x14ac:dyDescent="0.35">
      <c r="B86" s="56" t="s">
        <v>73</v>
      </c>
      <c r="C86" s="142" t="str" cm="1">
        <f t="array" aca="1" ref="C86" ca="1">HYPERLINK("#"&amp;CELL("address",INDEX('Data Items'!C:C,MATCH(B86,'Data Items'!C:C,0))),B86)</f>
        <v>Language of questionnaire used</v>
      </c>
      <c r="D86" s="134"/>
      <c r="E86" s="134" t="s">
        <v>3</v>
      </c>
      <c r="F86" s="134"/>
      <c r="G86" s="134"/>
      <c r="H86" s="134"/>
      <c r="I86" s="134"/>
      <c r="J86" s="134"/>
      <c r="K86" s="134"/>
      <c r="L86" s="143"/>
    </row>
    <row r="87" spans="2:12" ht="23.5" hidden="1" customHeight="1" x14ac:dyDescent="0.35">
      <c r="B87" s="56" t="s">
        <v>74</v>
      </c>
      <c r="C87" s="142" t="str" cm="1">
        <f t="array" aca="1" ref="C87" ca="1">HYPERLINK("#"&amp;CELL("address",INDEX('Data Items'!C:C,MATCH(B87,'Data Items'!C:C,0))),B87)</f>
        <v>Length of time recovered DPA has been in place</v>
      </c>
      <c r="D87" s="134"/>
      <c r="E87" s="134"/>
      <c r="F87" s="134" t="s">
        <v>3</v>
      </c>
      <c r="G87" s="134"/>
      <c r="H87" s="134"/>
      <c r="I87" s="134"/>
      <c r="J87" s="134"/>
      <c r="K87" s="134"/>
      <c r="L87" s="143"/>
    </row>
    <row r="88" spans="2:12" ht="23.5" hidden="1" customHeight="1" x14ac:dyDescent="0.35">
      <c r="B88" s="56" t="s">
        <v>75</v>
      </c>
      <c r="C88" s="142" t="str" cm="1">
        <f t="array" aca="1" ref="C88" ca="1">HYPERLINK("#"&amp;CELL("address",INDEX('Data Items'!C:C,MATCH(B88,'Data Items'!C:C,0))),B88)</f>
        <v>Location of risk</v>
      </c>
      <c r="D88" s="134"/>
      <c r="E88" s="134"/>
      <c r="F88" s="134"/>
      <c r="G88" s="134"/>
      <c r="H88" s="134"/>
      <c r="I88" s="134" t="s">
        <v>3</v>
      </c>
      <c r="J88" s="134"/>
      <c r="K88" s="134"/>
      <c r="L88" s="143"/>
    </row>
    <row r="89" spans="2:12" ht="23.5" hidden="1" customHeight="1" x14ac:dyDescent="0.35">
      <c r="B89" s="54" t="s">
        <v>76</v>
      </c>
      <c r="C89" s="142" t="str" cm="1">
        <f t="array" aca="1" ref="C89" ca="1">HYPERLINK("#"&amp;CELL("address",INDEX('Data Items'!C:C,MATCH(B89,'Data Items'!C:C,0))),B89)</f>
        <v>Long Term Support - Nursing Care 18 to 64</v>
      </c>
      <c r="D89" s="134" t="s">
        <v>3</v>
      </c>
      <c r="E89" s="134"/>
      <c r="F89" s="134"/>
      <c r="G89" s="134"/>
      <c r="H89" s="134"/>
      <c r="I89" s="134"/>
      <c r="J89" s="134"/>
      <c r="K89" s="134"/>
      <c r="L89" s="143"/>
    </row>
    <row r="90" spans="2:12" ht="23.5" hidden="1" customHeight="1" x14ac:dyDescent="0.35">
      <c r="B90" s="54" t="s">
        <v>77</v>
      </c>
      <c r="C90" s="142" t="str" cm="1">
        <f t="array" aca="1" ref="C90" ca="1">HYPERLINK("#"&amp;CELL("address",INDEX('Data Items'!C:C,MATCH(B90,'Data Items'!C:C,0))),B90)</f>
        <v>Long Term Support - Nursing Care 65 and over</v>
      </c>
      <c r="D90" s="134" t="s">
        <v>3</v>
      </c>
      <c r="E90" s="134"/>
      <c r="F90" s="134"/>
      <c r="G90" s="134"/>
      <c r="H90" s="134"/>
      <c r="I90" s="134"/>
      <c r="J90" s="134"/>
      <c r="K90" s="134"/>
      <c r="L90" s="143"/>
    </row>
    <row r="91" spans="2:12" ht="23.5" hidden="1" customHeight="1" x14ac:dyDescent="0.35">
      <c r="B91" s="54" t="s">
        <v>78</v>
      </c>
      <c r="C91" s="142" t="str" cm="1">
        <f t="array" aca="1" ref="C91" ca="1">HYPERLINK("#"&amp;CELL("address",INDEX('Data Items'!C:C,MATCH(B91,'Data Items'!C:C,0))),B91)</f>
        <v>Long Term Support - Residential Care 18 to 64</v>
      </c>
      <c r="D91" s="134" t="s">
        <v>3</v>
      </c>
      <c r="E91" s="134"/>
      <c r="F91" s="134"/>
      <c r="G91" s="134"/>
      <c r="H91" s="134"/>
      <c r="I91" s="134"/>
      <c r="J91" s="134"/>
      <c r="K91" s="134"/>
      <c r="L91" s="143"/>
    </row>
    <row r="92" spans="2:12" ht="23.5" hidden="1" customHeight="1" x14ac:dyDescent="0.35">
      <c r="B92" s="54" t="s">
        <v>79</v>
      </c>
      <c r="C92" s="142" t="str" cm="1">
        <f t="array" aca="1" ref="C92" ca="1">HYPERLINK("#"&amp;CELL("address",INDEX('Data Items'!C:C,MATCH(B92,'Data Items'!C:C,0))),B92)</f>
        <v>Long Term Support - Residential Care 65 and over</v>
      </c>
      <c r="D92" s="134" t="s">
        <v>3</v>
      </c>
      <c r="E92" s="134"/>
      <c r="F92" s="134"/>
      <c r="G92" s="134"/>
      <c r="H92" s="134"/>
      <c r="I92" s="134"/>
      <c r="J92" s="134"/>
      <c r="K92" s="134"/>
      <c r="L92" s="143"/>
    </row>
    <row r="93" spans="2:12" ht="23.5" hidden="1" customHeight="1" x14ac:dyDescent="0.35">
      <c r="B93" s="54" t="s">
        <v>80</v>
      </c>
      <c r="C93" s="142" t="str" cm="1">
        <f t="array" aca="1" ref="C93" ca="1">HYPERLINK("#"&amp;CELL("address",INDEX('Data Items'!C:C,MATCH(B93,'Data Items'!C:C,0))),B93)</f>
        <v>Long Term Support for people aged 18 to 64 years (excluding assistive equipment &amp; technology)</v>
      </c>
      <c r="D93" s="134" t="s">
        <v>3</v>
      </c>
      <c r="E93" s="134"/>
      <c r="F93" s="134"/>
      <c r="G93" s="134"/>
      <c r="H93" s="134"/>
      <c r="I93" s="134"/>
      <c r="J93" s="134"/>
      <c r="K93" s="134"/>
      <c r="L93" s="143"/>
    </row>
    <row r="94" spans="2:12" ht="23.5" hidden="1" customHeight="1" x14ac:dyDescent="0.35">
      <c r="B94" s="54" t="s">
        <v>81</v>
      </c>
      <c r="C94" s="142" t="str" cm="1">
        <f t="array" aca="1" ref="C94" ca="1">HYPERLINK("#"&amp;CELL("address",INDEX('Data Items'!C:C,MATCH(B94,'Data Items'!C:C,0))),B94)</f>
        <v>Long Term Support for people aged 65 and over years (excluding assistive equipment &amp; technology)</v>
      </c>
      <c r="D94" s="134" t="s">
        <v>3</v>
      </c>
      <c r="E94" s="134"/>
      <c r="F94" s="134"/>
      <c r="G94" s="134"/>
      <c r="H94" s="134"/>
      <c r="I94" s="134"/>
      <c r="J94" s="134"/>
      <c r="K94" s="134"/>
      <c r="L94" s="143"/>
    </row>
    <row r="95" spans="2:12" ht="23.5" customHeight="1" x14ac:dyDescent="0.35">
      <c r="B95" t="s">
        <v>82</v>
      </c>
      <c r="C95" s="142" t="str" cm="1">
        <f t="array" aca="1" ref="C95" ca="1">HYPERLINK("#"&amp;CELL("address",INDEX('Data Items'!C:C,MATCH(B95,'Data Items'!C:C,0))),B95)</f>
        <v>Long Term Support Setting</v>
      </c>
      <c r="D95" s="134"/>
      <c r="E95" s="134"/>
      <c r="F95" s="134"/>
      <c r="G95" s="134"/>
      <c r="H95" s="134"/>
      <c r="I95" s="134"/>
      <c r="J95" s="134"/>
      <c r="K95" s="134" t="s">
        <v>3</v>
      </c>
      <c r="L95" s="143"/>
    </row>
    <row r="96" spans="2:12" ht="23.5" hidden="1" customHeight="1" x14ac:dyDescent="0.35">
      <c r="B96" s="56" t="s">
        <v>83</v>
      </c>
      <c r="C96" s="142" t="str" cm="1">
        <f t="array" aca="1" ref="C96" ca="1">HYPERLINK("#"&amp;CELL("address",INDEX('Data Items'!C:C,MATCH(B96,'Data Items'!C:C,0))),B96)</f>
        <v>Mechanism of Delivery</v>
      </c>
      <c r="D96" s="134"/>
      <c r="E96" s="134" t="s">
        <v>3</v>
      </c>
      <c r="F96" s="134"/>
      <c r="G96" s="134"/>
      <c r="H96" s="134"/>
      <c r="I96" s="134"/>
      <c r="J96" s="134"/>
      <c r="K96" s="134"/>
      <c r="L96" s="143"/>
    </row>
    <row r="97" spans="2:12" ht="23.5" hidden="1" customHeight="1" x14ac:dyDescent="0.35">
      <c r="B97" s="56" t="s">
        <v>84</v>
      </c>
      <c r="C97" s="142" t="str" cm="1">
        <f t="array" aca="1" ref="C97" ca="1">HYPERLINK("#"&amp;CELL("address",INDEX('Data Items'!C:C,MATCH(B97,'Data Items'!C:C,0))),B97)</f>
        <v>Mental Capacity Status</v>
      </c>
      <c r="D97" s="134"/>
      <c r="E97" s="134"/>
      <c r="F97" s="134"/>
      <c r="G97" s="134"/>
      <c r="H97" s="134"/>
      <c r="I97" s="134" t="s">
        <v>3</v>
      </c>
      <c r="J97" s="134"/>
      <c r="K97" s="134"/>
      <c r="L97" s="143"/>
    </row>
    <row r="98" spans="2:12" ht="23.5" hidden="1" customHeight="1" x14ac:dyDescent="0.35">
      <c r="B98" s="188" t="s">
        <v>1987</v>
      </c>
      <c r="C98" s="142" t="str" cm="1">
        <f t="array" aca="1" ref="C98" ca="1">HYPERLINK("#"&amp;CELL("address",INDEX('Data Items'!C:C,MATCH(B98,'Data Items'!C:C,0))),B98)</f>
        <v>Method of Assessment or Review (SACE)</v>
      </c>
      <c r="D98" s="134"/>
      <c r="E98" s="134"/>
      <c r="F98" s="134"/>
      <c r="G98" s="134"/>
      <c r="H98" s="134"/>
      <c r="I98" s="134"/>
      <c r="J98" s="134" t="s">
        <v>3</v>
      </c>
      <c r="K98" s="134"/>
      <c r="L98" s="143"/>
    </row>
    <row r="99" spans="2:12" ht="23.5" customHeight="1" x14ac:dyDescent="0.35">
      <c r="B99" s="187" t="s">
        <v>1986</v>
      </c>
      <c r="C99" s="142" t="str" cm="1">
        <f t="array" aca="1" ref="C99" ca="1">HYPERLINK("#"&amp;CELL("address",INDEX('Data Items'!C:C,MATCH(B99,'Data Items'!C:C,0))),B99)</f>
        <v>Method of Assessment or Review (SALT)</v>
      </c>
      <c r="D99" s="134"/>
      <c r="E99" s="134"/>
      <c r="F99" s="134"/>
      <c r="G99" s="134"/>
      <c r="H99" s="134"/>
      <c r="I99" s="134"/>
      <c r="J99" s="134"/>
      <c r="K99" s="134" t="s">
        <v>3</v>
      </c>
      <c r="L99" s="143"/>
    </row>
    <row r="100" spans="2:12" ht="23.5" hidden="1" customHeight="1" x14ac:dyDescent="0.35">
      <c r="B100" s="56" t="s">
        <v>85</v>
      </c>
      <c r="C100" s="142" t="str" cm="1">
        <f t="array" aca="1" ref="C100" ca="1">HYPERLINK("#"&amp;CELL("address",INDEX('Data Items'!C:C,MATCH(B100,'Data Items'!C:C,0))),B100)</f>
        <v>Method of Collection (ASCS)</v>
      </c>
      <c r="D100" s="134"/>
      <c r="E100" s="134" t="s">
        <v>3</v>
      </c>
      <c r="F100" s="134"/>
      <c r="G100" s="134"/>
      <c r="H100" s="134"/>
      <c r="I100" s="134"/>
      <c r="J100" s="134"/>
      <c r="K100" s="134"/>
      <c r="L100" s="143"/>
    </row>
    <row r="101" spans="2:12" ht="23.5" hidden="1" customHeight="1" x14ac:dyDescent="0.35">
      <c r="B101" s="42" t="s">
        <v>86</v>
      </c>
      <c r="C101" s="142" t="str" cm="1">
        <f t="array" aca="1" ref="C101" ca="1">HYPERLINK("#"&amp;CELL("address",INDEX('Data Items'!C:C,MATCH(B101,'Data Items'!C:C,0))),B101)</f>
        <v>Method of Collection (SACE)</v>
      </c>
      <c r="D101" s="134"/>
      <c r="E101" s="134"/>
      <c r="F101" s="134"/>
      <c r="G101" s="134"/>
      <c r="H101" s="134"/>
      <c r="I101" s="134"/>
      <c r="J101" s="134" t="s">
        <v>3</v>
      </c>
      <c r="K101" s="134"/>
      <c r="L101" s="143"/>
    </row>
    <row r="102" spans="2:12" ht="23.5" hidden="1" customHeight="1" x14ac:dyDescent="0.35">
      <c r="B102" s="54" t="s">
        <v>87</v>
      </c>
      <c r="C102" s="142" t="str" cm="1">
        <f t="array" aca="1" ref="C102" ca="1">HYPERLINK("#"&amp;CELL("address",INDEX('Data Items'!C:C,MATCH(B102,'Data Items'!C:C,0))),B102)</f>
        <v>Non SALT and Support Services</v>
      </c>
      <c r="D102" s="134" t="s">
        <v>3</v>
      </c>
      <c r="E102" s="134"/>
      <c r="F102" s="134"/>
      <c r="G102" s="134"/>
      <c r="H102" s="134"/>
      <c r="I102" s="134"/>
      <c r="J102" s="134"/>
      <c r="K102" s="134"/>
      <c r="L102" s="143"/>
    </row>
    <row r="103" spans="2:12" ht="23.5" hidden="1" customHeight="1" x14ac:dyDescent="0.35">
      <c r="B103" s="56" t="s">
        <v>88</v>
      </c>
      <c r="C103" s="142" t="str" cm="1">
        <f t="array" aca="1" ref="C103" ca="1">HYPERLINK("#"&amp;CELL("address",INDEX('Data Items'!C:C,MATCH(B103,'Data Items'!C:C,0))),B103)</f>
        <v>Number of previous DoLS authorisations</v>
      </c>
      <c r="D103" s="134"/>
      <c r="E103" s="134"/>
      <c r="F103" s="134"/>
      <c r="G103" s="134" t="s">
        <v>3</v>
      </c>
      <c r="H103" s="134"/>
      <c r="I103" s="134"/>
      <c r="J103" s="134"/>
      <c r="K103" s="134"/>
      <c r="L103" s="143"/>
    </row>
    <row r="104" spans="2:12" ht="23.5" hidden="1" customHeight="1" x14ac:dyDescent="0.35">
      <c r="B104" s="56" t="s">
        <v>89</v>
      </c>
      <c r="C104" s="142" t="str" cm="1">
        <f t="array" aca="1" ref="C104" ca="1">HYPERLINK("#"&amp;CELL("address",INDEX('Data Items'!C:C,MATCH(B104,'Data Items'!C:C,0))),B104)</f>
        <v>Number of reviews</v>
      </c>
      <c r="D104" s="134"/>
      <c r="E104" s="134"/>
      <c r="F104" s="134"/>
      <c r="G104" s="134" t="s">
        <v>3</v>
      </c>
      <c r="H104" s="134"/>
      <c r="I104" s="134"/>
      <c r="J104" s="134"/>
      <c r="K104" s="134"/>
      <c r="L104" s="143"/>
    </row>
    <row r="105" spans="2:12" ht="23.5" hidden="1" customHeight="1" x14ac:dyDescent="0.35">
      <c r="B105" s="56" t="s">
        <v>90</v>
      </c>
      <c r="C105" s="142" t="str" cm="1">
        <f t="array" aca="1" ref="C105" ca="1">HYPERLINK("#"&amp;CELL("address",INDEX('Data Items'!C:C,MATCH(B105,'Data Items'!C:C,0))),B105)</f>
        <v>Outcome of most recent review</v>
      </c>
      <c r="D105" s="134"/>
      <c r="E105" s="134"/>
      <c r="F105" s="134"/>
      <c r="G105" s="134" t="s">
        <v>3</v>
      </c>
      <c r="H105" s="134"/>
      <c r="I105" s="134"/>
      <c r="J105" s="134"/>
      <c r="K105" s="134"/>
      <c r="L105" s="143"/>
    </row>
    <row r="106" spans="2:12" ht="23.5" hidden="1" customHeight="1" x14ac:dyDescent="0.35">
      <c r="B106" s="56" t="s">
        <v>91</v>
      </c>
      <c r="C106" s="142" t="str" cm="1">
        <f t="array" aca="1" ref="C106" ca="1">HYPERLINK("#"&amp;CELL("address",INDEX('Data Items'!C:C,MATCH(B106,'Data Items'!C:C,0))),B106)</f>
        <v>Person Reference</v>
      </c>
      <c r="D106" s="134"/>
      <c r="E106" s="134"/>
      <c r="F106" s="134"/>
      <c r="G106" s="134" t="s">
        <v>3</v>
      </c>
      <c r="H106" s="134"/>
      <c r="I106" s="134"/>
      <c r="J106" s="134"/>
      <c r="K106" s="134"/>
      <c r="L106" s="143"/>
    </row>
    <row r="107" spans="2:12" ht="23.5" hidden="1" customHeight="1" x14ac:dyDescent="0.35">
      <c r="B107" s="56" t="s">
        <v>92</v>
      </c>
      <c r="C107" s="142" t="str" cm="1">
        <f t="array" aca="1" ref="C107" ca="1">HYPERLINK("#"&amp;CELL("address",INDEX('Data Items'!C:C,MATCH(B107,'Data Items'!C:C,0))),B107)</f>
        <v>Planned end date</v>
      </c>
      <c r="D107" s="134"/>
      <c r="E107" s="134"/>
      <c r="F107" s="134"/>
      <c r="G107" s="134" t="s">
        <v>3</v>
      </c>
      <c r="H107" s="134"/>
      <c r="I107" s="134"/>
      <c r="J107" s="134"/>
      <c r="K107" s="134"/>
      <c r="L107" s="143"/>
    </row>
    <row r="108" spans="2:12" ht="23.5" hidden="1" customHeight="1" x14ac:dyDescent="0.35">
      <c r="B108" s="56" t="s">
        <v>93</v>
      </c>
      <c r="C108" s="142" t="str" cm="1">
        <f t="array" aca="1" ref="C108" ca="1">HYPERLINK("#"&amp;CELL("address",INDEX('Data Items'!C:C,MATCH(B108,'Data Items'!C:C,0))),B108)</f>
        <v>Planned use of property during DPA</v>
      </c>
      <c r="D108" s="134"/>
      <c r="E108" s="134"/>
      <c r="F108" s="134" t="s">
        <v>3</v>
      </c>
      <c r="G108" s="134"/>
      <c r="H108" s="134"/>
      <c r="I108" s="134"/>
      <c r="J108" s="134"/>
      <c r="K108" s="134"/>
      <c r="L108" s="143"/>
    </row>
    <row r="109" spans="2:12" ht="23.5" hidden="1" customHeight="1" x14ac:dyDescent="0.35">
      <c r="B109" s="54" t="s">
        <v>94</v>
      </c>
      <c r="C109" s="142" t="str" cm="1">
        <f t="array" aca="1" ref="C109" ca="1">HYPERLINK("#"&amp;CELL("address",INDEX('Data Items'!C:C,MATCH(B109,'Data Items'!C:C,0))),B109)</f>
        <v>Primary Support Reason (ASC-FR)</v>
      </c>
      <c r="D109" s="134" t="s">
        <v>3</v>
      </c>
      <c r="E109" s="134"/>
      <c r="F109" s="134"/>
      <c r="G109" s="134"/>
      <c r="H109" s="134"/>
      <c r="I109" s="134"/>
      <c r="J109" s="134"/>
      <c r="K109" s="134"/>
      <c r="L109" s="143"/>
    </row>
    <row r="110" spans="2:12" ht="23.5" hidden="1" customHeight="1" x14ac:dyDescent="0.35">
      <c r="B110" s="56" t="s">
        <v>95</v>
      </c>
      <c r="C110" s="142" t="str" cm="1">
        <f t="array" aca="1" ref="C110" ca="1">HYPERLINK("#"&amp;CELL("address",INDEX('Data Items'!C:C,MATCH(B110,'Data Items'!C:C,0))),B110)</f>
        <v>Primary Support Reason (ASCS)</v>
      </c>
      <c r="D110" s="134"/>
      <c r="E110" s="134" t="s">
        <v>3</v>
      </c>
      <c r="F110" s="134"/>
      <c r="G110" s="134"/>
      <c r="H110" s="134"/>
      <c r="I110" s="134"/>
      <c r="J110" s="134"/>
      <c r="K110" s="134"/>
      <c r="L110" s="143"/>
    </row>
    <row r="111" spans="2:12" ht="23.5" hidden="1" customHeight="1" x14ac:dyDescent="0.35">
      <c r="B111" s="56" t="s">
        <v>96</v>
      </c>
      <c r="C111" s="142" t="str" cm="1">
        <f t="array" aca="1" ref="C111" ca="1">HYPERLINK("#"&amp;CELL("address",INDEX('Data Items'!C:C,MATCH(B111,'Data Items'!C:C,0))),B111)</f>
        <v>Primary Support Reason (SAC)</v>
      </c>
      <c r="D111" s="134"/>
      <c r="E111" s="134"/>
      <c r="F111" s="134"/>
      <c r="G111" s="134"/>
      <c r="H111" s="134"/>
      <c r="I111" s="134" t="s">
        <v>3</v>
      </c>
      <c r="J111" s="134"/>
      <c r="K111" s="134"/>
      <c r="L111" s="143"/>
    </row>
    <row r="112" spans="2:12" ht="23.5" customHeight="1" x14ac:dyDescent="0.35">
      <c r="B112" s="2" t="s">
        <v>97</v>
      </c>
      <c r="C112" s="142" t="str" cm="1">
        <f t="array" aca="1" ref="C112" ca="1">HYPERLINK("#"&amp;CELL("address",INDEX('Data Items'!C:C,MATCH(B112,'Data Items'!C:C,0))),B112)</f>
        <v>Primary Support Reason (SALT)</v>
      </c>
      <c r="D112" s="134"/>
      <c r="E112" s="134"/>
      <c r="F112" s="134"/>
      <c r="G112" s="134"/>
      <c r="H112" s="134"/>
      <c r="I112" s="134"/>
      <c r="J112" s="134"/>
      <c r="K112" s="134" t="s">
        <v>3</v>
      </c>
      <c r="L112" s="143"/>
    </row>
    <row r="113" spans="2:12" ht="23.5" hidden="1" customHeight="1" x14ac:dyDescent="0.35">
      <c r="B113" s="42" t="s">
        <v>98</v>
      </c>
      <c r="C113" s="142" t="str" cm="1">
        <f t="array" aca="1" ref="C113" ca="1">HYPERLINK("#"&amp;CELL("address",INDEX('Data Items'!C:C,MATCH(B113,'Data Items'!C:C,0))),B113)</f>
        <v>Primary Support Reason of the cared-for person</v>
      </c>
      <c r="D113" s="134"/>
      <c r="E113" s="134"/>
      <c r="F113" s="134"/>
      <c r="G113" s="134"/>
      <c r="H113" s="134"/>
      <c r="I113" s="134"/>
      <c r="J113" s="134" t="s">
        <v>3</v>
      </c>
      <c r="K113" s="134"/>
      <c r="L113" s="143"/>
    </row>
    <row r="114" spans="2:12" ht="23.5" customHeight="1" x14ac:dyDescent="0.35">
      <c r="B114" s="2" t="s">
        <v>99</v>
      </c>
      <c r="C114" s="142" t="str" cm="1">
        <f t="array" aca="1" ref="C114" ca="1">HYPERLINK("#"&amp;CELL("address",INDEX('Data Items'!C:C,MATCH(B114,'Data Items'!C:C,0))),B114)</f>
        <v>Prison</v>
      </c>
      <c r="D114" s="134"/>
      <c r="E114" s="134"/>
      <c r="F114" s="134"/>
      <c r="G114" s="134"/>
      <c r="H114" s="134"/>
      <c r="I114" s="134"/>
      <c r="J114" s="134"/>
      <c r="K114" s="134" t="s">
        <v>3</v>
      </c>
      <c r="L114" s="143"/>
    </row>
    <row r="115" spans="2:12" ht="38.5" hidden="1" customHeight="1" x14ac:dyDescent="0.35">
      <c r="B115" s="56" t="s">
        <v>100</v>
      </c>
      <c r="C115" s="142" t="str" cm="1">
        <f t="array" aca="1" ref="C115" ca="1">HYPERLINK("#"&amp;CELL("address",INDEX('Data Items'!C:C,MATCH(B115,'Data Items'!C:C,0))),B115)</f>
        <v>Q1 - Overall, how satisfied are you with the care and support services you receive? (Easy-read questionnaire)</v>
      </c>
      <c r="D115" s="134"/>
      <c r="E115" s="134" t="s">
        <v>3</v>
      </c>
      <c r="F115" s="134"/>
      <c r="G115" s="134"/>
      <c r="H115" s="134"/>
      <c r="I115" s="134"/>
      <c r="J115" s="134"/>
      <c r="K115" s="134"/>
      <c r="L115" s="143"/>
    </row>
    <row r="116" spans="2:12" ht="38.5" hidden="1" customHeight="1" x14ac:dyDescent="0.35">
      <c r="B116" s="56" t="s">
        <v>101</v>
      </c>
      <c r="C116" s="142" t="str" cm="1">
        <f t="array" aca="1" ref="C116" ca="1">HYPERLINK("#"&amp;CELL("address",INDEX('Data Items'!C:C,MATCH(B116,'Data Items'!C:C,0))),B116)</f>
        <v>Q1 - Overall, how satisfied or dissatisfied are you with the care and support services you receive? (Standard questionnaire)</v>
      </c>
      <c r="D116" s="134"/>
      <c r="E116" s="134" t="s">
        <v>3</v>
      </c>
      <c r="F116" s="134"/>
      <c r="G116" s="134"/>
      <c r="H116" s="134"/>
      <c r="I116" s="134"/>
      <c r="J116" s="134"/>
      <c r="K116" s="134"/>
      <c r="L116" s="143"/>
    </row>
    <row r="117" spans="2:12" ht="38.5" hidden="1" customHeight="1" x14ac:dyDescent="0.35">
      <c r="B117" s="41" t="s">
        <v>102</v>
      </c>
      <c r="C117" s="142" t="str" cm="1">
        <f t="array" aca="1" ref="C117" ca="1">HYPERLINK("#"&amp;CELL("address",INDEX('Data Items'!C:C,MATCH(B117,'Data Items'!C:C,0))),B117)</f>
        <v xml:space="preserve">Q1. How old is the person you care for? </v>
      </c>
      <c r="D117" s="134"/>
      <c r="E117" s="134"/>
      <c r="F117" s="134"/>
      <c r="G117" s="134"/>
      <c r="H117" s="134"/>
      <c r="I117" s="134"/>
      <c r="J117" s="134" t="s">
        <v>3</v>
      </c>
      <c r="K117" s="134"/>
      <c r="L117" s="143"/>
    </row>
    <row r="118" spans="2:12" ht="38.5" hidden="1" customHeight="1" x14ac:dyDescent="0.35">
      <c r="B118" s="43" t="s">
        <v>103</v>
      </c>
      <c r="C118" s="142" t="str" cm="1">
        <f t="array" aca="1" ref="C118" ca="1">HYPERLINK("#"&amp;CELL("address",INDEX('Data Items'!C:C,MATCH(B118,'Data Items'!C:C,0))),B118)</f>
        <v>Q10 - Which of these statements best describes how having help to do things makes you think and feel about yourself?</v>
      </c>
      <c r="D118" s="134"/>
      <c r="E118" s="134" t="s">
        <v>3</v>
      </c>
      <c r="F118" s="134"/>
      <c r="G118" s="134"/>
      <c r="H118" s="134"/>
      <c r="I118" s="134"/>
      <c r="J118" s="134"/>
      <c r="K118" s="134"/>
      <c r="L118" s="143"/>
    </row>
    <row r="119" spans="2:12" ht="38.5" hidden="1" customHeight="1" x14ac:dyDescent="0.35">
      <c r="B119" s="41" t="s">
        <v>104</v>
      </c>
      <c r="C119" s="142" t="str" cm="1">
        <f t="array" aca="1" ref="C119" ca="1">HYPERLINK("#"&amp;CELL("address",INDEX('Data Items'!C:C,MATCH(B119,'Data Items'!C:C,0))),B119)</f>
        <v xml:space="preserve">Q10. Thinking about your personal safety, which of the statements best describes your present situation? </v>
      </c>
      <c r="D119" s="134"/>
      <c r="E119" s="134"/>
      <c r="F119" s="134"/>
      <c r="G119" s="134"/>
      <c r="H119" s="134"/>
      <c r="I119" s="134"/>
      <c r="J119" s="134" t="s">
        <v>3</v>
      </c>
      <c r="K119" s="134"/>
      <c r="L119" s="143"/>
    </row>
    <row r="120" spans="2:12" ht="38.5" hidden="1" customHeight="1" x14ac:dyDescent="0.35">
      <c r="B120" s="43" t="s">
        <v>105</v>
      </c>
      <c r="C120" s="142" t="str" cm="1">
        <f t="array" aca="1" ref="C120" ca="1">HYPERLINK("#"&amp;CELL("address",INDEX('Data Items'!C:C,MATCH(B120,'Data Items'!C:C,0))),B120)</f>
        <v>Q11 - Which of these statements best describes how the way you are helped and treated makes you think and feel about yourself?</v>
      </c>
      <c r="D120" s="134"/>
      <c r="E120" s="134" t="s">
        <v>3</v>
      </c>
      <c r="F120" s="134"/>
      <c r="G120" s="134"/>
      <c r="H120" s="134"/>
      <c r="I120" s="134"/>
      <c r="J120" s="134"/>
      <c r="K120" s="134"/>
      <c r="L120" s="143"/>
    </row>
    <row r="121" spans="2:12" ht="38.5" hidden="1" customHeight="1" x14ac:dyDescent="0.35">
      <c r="B121" s="41" t="s">
        <v>106</v>
      </c>
      <c r="C121" s="142" t="str" cm="1">
        <f t="array" aca="1" ref="C121" ca="1">HYPERLINK("#"&amp;CELL("address",INDEX('Data Items'!C:C,MATCH(B121,'Data Items'!C:C,0))),B121)</f>
        <v>Q11. Thinking about how much social contact you’ve had with people you like, which of the following statements best describes your social situation?</v>
      </c>
      <c r="D121" s="134"/>
      <c r="E121" s="134"/>
      <c r="F121" s="134"/>
      <c r="G121" s="134"/>
      <c r="H121" s="134"/>
      <c r="I121" s="134"/>
      <c r="J121" s="134" t="s">
        <v>3</v>
      </c>
      <c r="K121" s="134"/>
      <c r="L121" s="143"/>
    </row>
    <row r="122" spans="2:12" ht="38.5" hidden="1" customHeight="1" x14ac:dyDescent="0.35">
      <c r="B122" s="43" t="s">
        <v>107</v>
      </c>
      <c r="C122" s="142" t="str" cm="1">
        <f t="array" aca="1" ref="C122" ca="1">HYPERLINK("#"&amp;CELL("address",INDEX('Data Items'!C:C,MATCH(B122,'Data Items'!C:C,0))),B122)</f>
        <v>Q12 - In the past year, have you generally found it easy or difficult to find information and advice about support, services or benefits?</v>
      </c>
      <c r="D122" s="134"/>
      <c r="E122" s="134" t="s">
        <v>3</v>
      </c>
      <c r="F122" s="134"/>
      <c r="G122" s="134"/>
      <c r="H122" s="134"/>
      <c r="I122" s="134"/>
      <c r="J122" s="134"/>
      <c r="K122" s="134"/>
      <c r="L122" s="143"/>
    </row>
    <row r="123" spans="2:12" ht="38.5" hidden="1" customHeight="1" x14ac:dyDescent="0.35">
      <c r="B123" s="41" t="s">
        <v>108</v>
      </c>
      <c r="C123" s="142" t="str" cm="1">
        <f t="array" aca="1" ref="C123" ca="1">HYPERLINK("#"&amp;CELL("address",INDEX('Data Items'!C:C,MATCH(B123,'Data Items'!C:C,0))),B123)</f>
        <v>Q12. Thinking about encouragement and support in your caring role, which of the following statements best describes your present situation?</v>
      </c>
      <c r="D123" s="134"/>
      <c r="E123" s="134"/>
      <c r="F123" s="134"/>
      <c r="G123" s="134"/>
      <c r="H123" s="134"/>
      <c r="I123" s="134"/>
      <c r="J123" s="134" t="s">
        <v>3</v>
      </c>
      <c r="K123" s="134"/>
      <c r="L123" s="143"/>
    </row>
    <row r="124" spans="2:12" ht="38.5" hidden="1" customHeight="1" x14ac:dyDescent="0.35">
      <c r="B124" s="43" t="s">
        <v>109</v>
      </c>
      <c r="C124" s="142" t="str" cm="1">
        <f t="array" aca="1" ref="C124" ca="1">HYPERLINK("#"&amp;CELL("address",INDEX('Data Items'!C:C,MATCH(B124,'Data Items'!C:C,0))),B124)</f>
        <v>Q13 - How is your health in general?</v>
      </c>
      <c r="D124" s="134"/>
      <c r="E124" s="134" t="s">
        <v>3</v>
      </c>
      <c r="F124" s="134"/>
      <c r="G124" s="134"/>
      <c r="H124" s="134"/>
      <c r="I124" s="134"/>
      <c r="J124" s="134"/>
      <c r="K124" s="134"/>
      <c r="L124" s="143"/>
    </row>
    <row r="125" spans="2:12" ht="38.5" hidden="1" customHeight="1" x14ac:dyDescent="0.35">
      <c r="B125" s="41" t="s">
        <v>110</v>
      </c>
      <c r="C125" s="142" t="str" cm="1">
        <f t="array" aca="1" ref="C125" ca="1">HYPERLINK("#"&amp;CELL("address",INDEX('Data Items'!C:C,MATCH(B125,'Data Items'!C:C,0))),B125)</f>
        <v>Q13. Thinking about the other people you have caring responsibilities for, which of the following best describes your current situation? Please exclude the person you spend most time helping.</v>
      </c>
      <c r="D125" s="134"/>
      <c r="E125" s="134"/>
      <c r="F125" s="134"/>
      <c r="G125" s="134"/>
      <c r="H125" s="134"/>
      <c r="I125" s="134"/>
      <c r="J125" s="134" t="s">
        <v>3</v>
      </c>
      <c r="K125" s="134"/>
      <c r="L125" s="143"/>
    </row>
    <row r="126" spans="2:12" ht="38.5" hidden="1" customHeight="1" x14ac:dyDescent="0.35">
      <c r="B126" s="41" t="s">
        <v>111</v>
      </c>
      <c r="C126" s="142" t="str" cm="1">
        <f t="array" aca="1" ref="C126" ca="1">HYPERLINK("#"&amp;CELL("address",INDEX('Data Items'!C:C,MATCH(B126,'Data Items'!C:C,0))),B126)</f>
        <v>Q14[a]. In the last 12 months, has your health been affected by your caring role in any of the ways listed below? - Feeling tired</v>
      </c>
      <c r="D126" s="134"/>
      <c r="E126" s="134"/>
      <c r="F126" s="134"/>
      <c r="G126" s="134"/>
      <c r="H126" s="134"/>
      <c r="I126" s="134"/>
      <c r="J126" s="134" t="s">
        <v>3</v>
      </c>
      <c r="K126" s="134"/>
      <c r="L126" s="143"/>
    </row>
    <row r="127" spans="2:12" ht="38.5" hidden="1" customHeight="1" x14ac:dyDescent="0.35">
      <c r="B127" s="41" t="s">
        <v>112</v>
      </c>
      <c r="C127" s="142" t="str" cm="1">
        <f t="array" aca="1" ref="C127" ca="1">HYPERLINK("#"&amp;CELL("address",INDEX('Data Items'!C:C,MATCH(B127,'Data Items'!C:C,0))),B127)</f>
        <v>Q14[b]. In the last 12 months, has your health been affected by your caring role in any of the ways listed below? - Feeling depressed</v>
      </c>
      <c r="D127" s="134"/>
      <c r="E127" s="134"/>
      <c r="F127" s="134"/>
      <c r="G127" s="134"/>
      <c r="H127" s="134"/>
      <c r="I127" s="134"/>
      <c r="J127" s="134" t="s">
        <v>3</v>
      </c>
      <c r="K127" s="134"/>
      <c r="L127" s="143"/>
    </row>
    <row r="128" spans="2:12" ht="38.5" hidden="1" customHeight="1" x14ac:dyDescent="0.35">
      <c r="B128" s="41" t="s">
        <v>113</v>
      </c>
      <c r="C128" s="142" t="str" cm="1">
        <f t="array" aca="1" ref="C128" ca="1">HYPERLINK("#"&amp;CELL("address",INDEX('Data Items'!C:C,MATCH(B128,'Data Items'!C:C,0))),B128)</f>
        <v>Q14[c]. In the last 12 months, has your health been affected by your caring role in any of the ways listed below? - Loss of appetite</v>
      </c>
      <c r="D128" s="134"/>
      <c r="E128" s="134"/>
      <c r="F128" s="134"/>
      <c r="G128" s="134"/>
      <c r="H128" s="134"/>
      <c r="I128" s="134"/>
      <c r="J128" s="134" t="s">
        <v>3</v>
      </c>
      <c r="K128" s="134"/>
      <c r="L128" s="143"/>
    </row>
    <row r="129" spans="2:12" ht="38.5" hidden="1" customHeight="1" x14ac:dyDescent="0.35">
      <c r="B129" s="41" t="s">
        <v>114</v>
      </c>
      <c r="C129" s="142" t="str" cm="1">
        <f t="array" aca="1" ref="C129" ca="1">HYPERLINK("#"&amp;CELL("address",INDEX('Data Items'!C:C,MATCH(B129,'Data Items'!C:C,0))),B129)</f>
        <v>Q14[d]. In the last 12 months, has your health been affected by your caring role in any of the ways listed below? - Disturbed sleep</v>
      </c>
      <c r="D129" s="134"/>
      <c r="E129" s="134"/>
      <c r="F129" s="134"/>
      <c r="G129" s="134"/>
      <c r="H129" s="134"/>
      <c r="I129" s="134"/>
      <c r="J129" s="134" t="s">
        <v>3</v>
      </c>
      <c r="K129" s="134"/>
      <c r="L129" s="143"/>
    </row>
    <row r="130" spans="2:12" ht="38.5" hidden="1" customHeight="1" x14ac:dyDescent="0.35">
      <c r="B130" s="41" t="s">
        <v>115</v>
      </c>
      <c r="C130" s="142" t="str" cm="1">
        <f t="array" aca="1" ref="C130" ca="1">HYPERLINK("#"&amp;CELL("address",INDEX('Data Items'!C:C,MATCH(B130,'Data Items'!C:C,0))),B130)</f>
        <v>Q14[e]. In the last 12 months, has your health been affected by your caring role in any of the ways listed below? - General feeling of stress</v>
      </c>
      <c r="D130" s="134"/>
      <c r="E130" s="134"/>
      <c r="F130" s="134"/>
      <c r="G130" s="134"/>
      <c r="H130" s="134"/>
      <c r="I130" s="134"/>
      <c r="J130" s="134" t="s">
        <v>3</v>
      </c>
      <c r="K130" s="134"/>
      <c r="L130" s="143"/>
    </row>
    <row r="131" spans="2:12" ht="38.5" hidden="1" customHeight="1" x14ac:dyDescent="0.35">
      <c r="B131" s="41" t="s">
        <v>116</v>
      </c>
      <c r="C131" s="142" t="str" cm="1">
        <f t="array" aca="1" ref="C131" ca="1">HYPERLINK("#"&amp;CELL("address",INDEX('Data Items'!C:C,MATCH(B131,'Data Items'!C:C,0))),B131)</f>
        <v>Q14[f]. In the last 12 months, has your health been affected by your caring role in any of the ways listed below? - Physical strain (e.g. back)</v>
      </c>
      <c r="D131" s="134"/>
      <c r="E131" s="134"/>
      <c r="F131" s="134"/>
      <c r="G131" s="134"/>
      <c r="H131" s="134"/>
      <c r="I131" s="134"/>
      <c r="J131" s="134" t="s">
        <v>3</v>
      </c>
      <c r="K131" s="134"/>
      <c r="L131" s="143"/>
    </row>
    <row r="132" spans="2:12" ht="38.5" hidden="1" customHeight="1" x14ac:dyDescent="0.35">
      <c r="B132" s="41" t="s">
        <v>117</v>
      </c>
      <c r="C132" s="142" t="str" cm="1">
        <f t="array" aca="1" ref="C132" ca="1">HYPERLINK("#"&amp;CELL("address",INDEX('Data Items'!C:C,MATCH(B132,'Data Items'!C:C,0))),B132)</f>
        <v>Q14[g]. In the last 12 months, has your health been affected by your caring role in any of the ways listed below? - Short tempered/ irritable</v>
      </c>
      <c r="D132" s="134"/>
      <c r="E132" s="134"/>
      <c r="F132" s="134"/>
      <c r="G132" s="134"/>
      <c r="H132" s="134"/>
      <c r="I132" s="134"/>
      <c r="J132" s="134" t="s">
        <v>3</v>
      </c>
      <c r="K132" s="134"/>
      <c r="L132" s="143"/>
    </row>
    <row r="133" spans="2:12" ht="38.5" hidden="1" customHeight="1" x14ac:dyDescent="0.35">
      <c r="B133" s="41" t="s">
        <v>118</v>
      </c>
      <c r="C133" s="142" t="str" cm="1">
        <f t="array" aca="1" ref="C133" ca="1">HYPERLINK("#"&amp;CELL("address",INDEX('Data Items'!C:C,MATCH(B133,'Data Items'!C:C,0))),B133)</f>
        <v>Q14[h]. In the last 12 months, has your health been affected by your caring role in any of the ways listed below? - Had to see own GP</v>
      </c>
      <c r="D133" s="134"/>
      <c r="E133" s="134"/>
      <c r="F133" s="134"/>
      <c r="G133" s="134"/>
      <c r="H133" s="134"/>
      <c r="I133" s="134"/>
      <c r="J133" s="134" t="s">
        <v>3</v>
      </c>
      <c r="K133" s="134"/>
      <c r="L133" s="143"/>
    </row>
    <row r="134" spans="2:12" ht="38.5" hidden="1" customHeight="1" x14ac:dyDescent="0.35">
      <c r="B134" s="41" t="s">
        <v>119</v>
      </c>
      <c r="C134" s="142" t="str" cm="1">
        <f t="array" aca="1" ref="C134" ca="1">HYPERLINK("#"&amp;CELL("address",INDEX('Data Items'!C:C,MATCH(B134,'Data Items'!C:C,0))),B134)</f>
        <v>Q14[i]. In the last 12 months, has your health been affected by your caring role in any of the ways listed below? - Developed my own health conditions</v>
      </c>
      <c r="D134" s="134"/>
      <c r="E134" s="134"/>
      <c r="F134" s="134"/>
      <c r="G134" s="134"/>
      <c r="H134" s="134"/>
      <c r="I134" s="134"/>
      <c r="J134" s="134" t="s">
        <v>3</v>
      </c>
      <c r="K134" s="134"/>
      <c r="L134" s="143"/>
    </row>
    <row r="135" spans="2:12" ht="38.5" hidden="1" customHeight="1" x14ac:dyDescent="0.35">
      <c r="B135" s="41" t="s">
        <v>120</v>
      </c>
      <c r="C135" s="142" t="str" cm="1">
        <f t="array" aca="1" ref="C135" ca="1">HYPERLINK("#"&amp;CELL("address",INDEX('Data Items'!C:C,MATCH(B135,'Data Items'!C:C,0))),B135)</f>
        <v>Q14[j]. In the last 12 months, has your health been affected by your caring role in any of the ways listed below? - Made an existing condition worse</v>
      </c>
      <c r="D135" s="134"/>
      <c r="E135" s="134"/>
      <c r="F135" s="134"/>
      <c r="G135" s="134"/>
      <c r="H135" s="134"/>
      <c r="I135" s="134"/>
      <c r="J135" s="134" t="s">
        <v>3</v>
      </c>
      <c r="K135" s="134"/>
      <c r="L135" s="143"/>
    </row>
    <row r="136" spans="2:12" ht="38.5" hidden="1" customHeight="1" x14ac:dyDescent="0.35">
      <c r="B136" s="41" t="s">
        <v>121</v>
      </c>
      <c r="C136" s="142" t="str" cm="1">
        <f t="array" aca="1" ref="C136" ca="1">HYPERLINK("#"&amp;CELL("address",INDEX('Data Items'!C:C,MATCH(B136,'Data Items'!C:C,0))),B136)</f>
        <v>Q14[k]. In the last 12 months, has your health been affected by your caring role in any of the ways listed below? - Other</v>
      </c>
      <c r="D136" s="134"/>
      <c r="E136" s="134"/>
      <c r="F136" s="134"/>
      <c r="G136" s="134"/>
      <c r="H136" s="134"/>
      <c r="I136" s="134"/>
      <c r="J136" s="134" t="s">
        <v>3</v>
      </c>
      <c r="K136" s="134"/>
      <c r="L136" s="143"/>
    </row>
    <row r="137" spans="2:12" ht="38.5" hidden="1" customHeight="1" x14ac:dyDescent="0.35">
      <c r="B137" s="41" t="s">
        <v>122</v>
      </c>
      <c r="C137" s="142" t="str" cm="1">
        <f t="array" aca="1" ref="C137" ca="1">HYPERLINK("#"&amp;CELL("address",INDEX('Data Items'!C:C,MATCH(B137,'Data Items'!C:C,0))),B137)</f>
        <v>Q14[l]. In the last 12 months, has your health been affected by your caring role in any of the ways listed below? - No, none of these</v>
      </c>
      <c r="D137" s="134"/>
      <c r="E137" s="134"/>
      <c r="F137" s="134"/>
      <c r="G137" s="134"/>
      <c r="H137" s="134"/>
      <c r="I137" s="134"/>
      <c r="J137" s="134" t="s">
        <v>3</v>
      </c>
      <c r="K137" s="134"/>
      <c r="L137" s="143"/>
    </row>
    <row r="138" spans="2:12" ht="38.5" hidden="1" customHeight="1" x14ac:dyDescent="0.35">
      <c r="B138" s="56" t="s">
        <v>123</v>
      </c>
      <c r="C138" s="142" t="str" cm="1">
        <f t="array" aca="1" ref="C138" ca="1">HYPERLINK("#"&amp;CELL("address",INDEX('Data Items'!C:C,MATCH(B138,'Data Items'!C:C,0))),B138)</f>
        <v>Q14a - By placing a tick in one box in each group below, please indicate which statements best describe your own health state today. a. Pain or discomfort</v>
      </c>
      <c r="D138" s="134"/>
      <c r="E138" s="134" t="s">
        <v>3</v>
      </c>
      <c r="F138" s="134"/>
      <c r="G138" s="134"/>
      <c r="H138" s="134"/>
      <c r="I138" s="134"/>
      <c r="J138" s="134"/>
      <c r="K138" s="134"/>
      <c r="L138" s="143"/>
    </row>
    <row r="139" spans="2:12" ht="38.5" hidden="1" customHeight="1" x14ac:dyDescent="0.35">
      <c r="B139" s="56" t="s">
        <v>124</v>
      </c>
      <c r="C139" s="142" t="str" cm="1">
        <f t="array" aca="1" ref="C139" ca="1">HYPERLINK("#"&amp;CELL("address",INDEX('Data Items'!C:C,MATCH(B139,'Data Items'!C:C,0))),B139)</f>
        <v>Q14b - By placing a tick in one box in each group below, please indicate which statements best describe your own health state today. b. Anxiety or depression</v>
      </c>
      <c r="D139" s="134"/>
      <c r="E139" s="134" t="s">
        <v>3</v>
      </c>
      <c r="F139" s="134"/>
      <c r="G139" s="134"/>
      <c r="H139" s="134"/>
      <c r="I139" s="134"/>
      <c r="J139" s="134"/>
      <c r="K139" s="134"/>
      <c r="L139" s="143"/>
    </row>
    <row r="140" spans="2:12" ht="38.5" hidden="1" customHeight="1" x14ac:dyDescent="0.35">
      <c r="B140" s="41" t="s">
        <v>125</v>
      </c>
      <c r="C140" s="142" t="str" cm="1">
        <f t="array" aca="1" ref="C140" ca="1">HYPERLINK("#"&amp;CELL("address",INDEX('Data Items'!C:C,MATCH(B140,'Data Items'!C:C,0))),B140)</f>
        <v>Q15. In the last 12 months, has caring caused you any financial difficulties?</v>
      </c>
      <c r="D140" s="134"/>
      <c r="E140" s="134"/>
      <c r="F140" s="134"/>
      <c r="G140" s="134"/>
      <c r="H140" s="134"/>
      <c r="I140" s="134"/>
      <c r="J140" s="134" t="s">
        <v>3</v>
      </c>
      <c r="K140" s="134"/>
      <c r="L140" s="143"/>
    </row>
    <row r="141" spans="2:12" ht="38.5" hidden="1" customHeight="1" x14ac:dyDescent="0.35">
      <c r="B141" s="43" t="s">
        <v>126</v>
      </c>
      <c r="C141" s="142" t="str" cm="1">
        <f t="array" aca="1" ref="C141" ca="1">HYPERLINK("#"&amp;CELL("address",INDEX('Data Items'!C:C,MATCH(B141,'Data Items'!C:C,0))),B141)</f>
        <v>Q15[a] - Do you usually manage to get around indoors (except steps) by yourself?</v>
      </c>
      <c r="D141" s="134"/>
      <c r="E141" s="134" t="s">
        <v>3</v>
      </c>
      <c r="F141" s="134"/>
      <c r="G141" s="134"/>
      <c r="H141" s="134"/>
      <c r="I141" s="134"/>
      <c r="J141" s="134"/>
      <c r="K141" s="134"/>
      <c r="L141" s="143"/>
    </row>
    <row r="142" spans="2:12" ht="38.5" hidden="1" customHeight="1" x14ac:dyDescent="0.35">
      <c r="B142" s="43" t="s">
        <v>127</v>
      </c>
      <c r="C142" s="142" t="str" cm="1">
        <f t="array" aca="1" ref="C142" ca="1">HYPERLINK("#"&amp;CELL("address",INDEX('Data Items'!C:C,MATCH(B142,'Data Items'!C:C,0))),B142)</f>
        <v>Q15[b] - Do you usually manage to get in and out of a bed (or chair) by yourself?</v>
      </c>
      <c r="D142" s="134"/>
      <c r="E142" s="134" t="s">
        <v>3</v>
      </c>
      <c r="F142" s="134"/>
      <c r="G142" s="134"/>
      <c r="H142" s="134"/>
      <c r="I142" s="134"/>
      <c r="J142" s="134"/>
      <c r="K142" s="134"/>
      <c r="L142" s="143"/>
    </row>
    <row r="143" spans="2:12" ht="38.5" hidden="1" customHeight="1" x14ac:dyDescent="0.35">
      <c r="B143" s="43" t="s">
        <v>128</v>
      </c>
      <c r="C143" s="142" t="str" cm="1">
        <f t="array" aca="1" ref="C143" ca="1">HYPERLINK("#"&amp;CELL("address",INDEX('Data Items'!C:C,MATCH(B143,'Data Items'!C:C,0))),B143)</f>
        <v>Q15[c] - Do you usually manage to feed yourself?</v>
      </c>
      <c r="D143" s="134"/>
      <c r="E143" s="134" t="s">
        <v>3</v>
      </c>
      <c r="F143" s="134"/>
      <c r="G143" s="134"/>
      <c r="H143" s="134"/>
      <c r="I143" s="134"/>
      <c r="J143" s="134"/>
      <c r="K143" s="134"/>
      <c r="L143" s="143"/>
    </row>
    <row r="144" spans="2:12" ht="38.5" hidden="1" customHeight="1" x14ac:dyDescent="0.35">
      <c r="B144" s="43" t="s">
        <v>129</v>
      </c>
      <c r="C144" s="142" t="str" cm="1">
        <f t="array" aca="1" ref="C144" ca="1">HYPERLINK("#"&amp;CELL("address",INDEX('Data Items'!C:C,MATCH(B144,'Data Items'!C:C,0))),B144)</f>
        <v>Q15[d] - Do you usually deal with finances and paperwork - for example, paying bills, writing letters - by yourself?</v>
      </c>
      <c r="D144" s="134"/>
      <c r="E144" s="134" t="s">
        <v>3</v>
      </c>
      <c r="F144" s="134"/>
      <c r="G144" s="134"/>
      <c r="H144" s="134"/>
      <c r="I144" s="134"/>
      <c r="J144" s="134"/>
      <c r="K144" s="134"/>
      <c r="L144" s="143"/>
    </row>
    <row r="145" spans="2:12" ht="38.5" hidden="1" customHeight="1" x14ac:dyDescent="0.35">
      <c r="B145" s="159" t="s">
        <v>1937</v>
      </c>
      <c r="C145" s="142" t="str" cm="1">
        <f t="array" aca="1" ref="C145" ca="1">HYPERLINK("#"&amp;CELL("address",INDEX('Data Items'!C:C,MATCH(B145,'Data Items'!C:C,0))),B145)</f>
        <v>Q16. In the last 12 months, have you found it easy or difficult to find information and advice about support, services or benefits?</v>
      </c>
      <c r="D145" s="134"/>
      <c r="E145" s="134"/>
      <c r="F145" s="134"/>
      <c r="G145" s="134"/>
      <c r="H145" s="134"/>
      <c r="I145" s="134"/>
      <c r="J145" s="134" t="s">
        <v>3</v>
      </c>
      <c r="K145" s="134"/>
      <c r="L145" s="143"/>
    </row>
    <row r="146" spans="2:12" ht="38.5" hidden="1" customHeight="1" x14ac:dyDescent="0.35">
      <c r="B146" s="43" t="s">
        <v>130</v>
      </c>
      <c r="C146" s="142" t="str" cm="1">
        <f t="array" aca="1" ref="C146" ca="1">HYPERLINK("#"&amp;CELL("address",INDEX('Data Items'!C:C,MATCH(B146,'Data Items'!C:C,0))),B146)</f>
        <v>Q16[a] - Do you usually manage to wash all over by yourself, using either a bath or shower?</v>
      </c>
      <c r="D146" s="134"/>
      <c r="E146" s="134" t="s">
        <v>3</v>
      </c>
      <c r="F146" s="134"/>
      <c r="G146" s="134"/>
      <c r="H146" s="134"/>
      <c r="I146" s="134"/>
      <c r="J146" s="134"/>
      <c r="K146" s="134"/>
      <c r="L146" s="143"/>
    </row>
    <row r="147" spans="2:12" ht="38.5" hidden="1" customHeight="1" x14ac:dyDescent="0.35">
      <c r="B147" s="43" t="s">
        <v>131</v>
      </c>
      <c r="C147" s="142" t="str" cm="1">
        <f t="array" aca="1" ref="C147" ca="1">HYPERLINK("#"&amp;CELL("address",INDEX('Data Items'!C:C,MATCH(B147,'Data Items'!C:C,0))),B147)</f>
        <v>Q16[b] - Do you usually manage to get dressed and undressed by yourself?</v>
      </c>
      <c r="D147" s="134"/>
      <c r="E147" s="134" t="s">
        <v>3</v>
      </c>
      <c r="F147" s="134"/>
      <c r="G147" s="134"/>
      <c r="H147" s="134"/>
      <c r="I147" s="134"/>
      <c r="J147" s="134"/>
      <c r="K147" s="134"/>
      <c r="L147" s="143"/>
    </row>
    <row r="148" spans="2:12" ht="38.5" hidden="1" customHeight="1" x14ac:dyDescent="0.35">
      <c r="B148" s="43" t="s">
        <v>132</v>
      </c>
      <c r="C148" s="142" t="str" cm="1">
        <f t="array" aca="1" ref="C148" ca="1">HYPERLINK("#"&amp;CELL("address",INDEX('Data Items'!C:C,MATCH(B148,'Data Items'!C:C,0))),B148)</f>
        <v>Q16[c] - Do you usually manage to use the WC/toilet by yourself?</v>
      </c>
      <c r="D148" s="134"/>
      <c r="E148" s="134" t="s">
        <v>3</v>
      </c>
      <c r="F148" s="134"/>
      <c r="G148" s="134"/>
      <c r="H148" s="134"/>
      <c r="I148" s="134"/>
      <c r="J148" s="134"/>
      <c r="K148" s="134"/>
      <c r="L148" s="143"/>
    </row>
    <row r="149" spans="2:12" ht="38.5" hidden="1" customHeight="1" x14ac:dyDescent="0.35">
      <c r="B149" s="43" t="s">
        <v>133</v>
      </c>
      <c r="C149" s="142" t="str" cm="1">
        <f t="array" aca="1" ref="C149" ca="1">HYPERLINK("#"&amp;CELL("address",INDEX('Data Items'!C:C,MATCH(B149,'Data Items'!C:C,0))),B149)</f>
        <v>Q16[d] - Do you usually manage to wash your face and hands by yourself?</v>
      </c>
      <c r="D149" s="134"/>
      <c r="E149" s="134" t="s">
        <v>3</v>
      </c>
      <c r="F149" s="134"/>
      <c r="G149" s="134"/>
      <c r="H149" s="134"/>
      <c r="I149" s="134"/>
      <c r="J149" s="134"/>
      <c r="K149" s="134"/>
      <c r="L149" s="143"/>
    </row>
    <row r="150" spans="2:12" ht="38.5" hidden="1" customHeight="1" x14ac:dyDescent="0.35">
      <c r="B150" s="43" t="s">
        <v>134</v>
      </c>
      <c r="C150" s="142" t="str" cm="1">
        <f t="array" aca="1" ref="C150" ca="1">HYPERLINK("#"&amp;CELL("address",INDEX('Data Items'!C:C,MATCH(B150,'Data Items'!C:C,0))),B150)</f>
        <v>Q17 - How well do you think your home is designed to meet your needs?</v>
      </c>
      <c r="D150" s="134"/>
      <c r="E150" s="134" t="s">
        <v>3</v>
      </c>
      <c r="F150" s="134"/>
      <c r="G150" s="134"/>
      <c r="H150" s="134"/>
      <c r="I150" s="134"/>
      <c r="J150" s="134"/>
      <c r="K150" s="134"/>
      <c r="L150" s="143"/>
    </row>
    <row r="151" spans="2:12" ht="38.5" hidden="1" customHeight="1" x14ac:dyDescent="0.35">
      <c r="B151" s="41" t="s">
        <v>135</v>
      </c>
      <c r="C151" s="142" t="str" cm="1">
        <f t="array" aca="1" ref="C151" ca="1">HYPERLINK("#"&amp;CELL("address",INDEX('Data Items'!C:C,MATCH(B151,'Data Items'!C:C,0))),B151)</f>
        <v>Q17. In the last 12 months, how helpful has the information and advice you have received been? Please include information and advice from different organisations, such as voluntary organisations and private agencies as well as Social Services.</v>
      </c>
      <c r="D151" s="134"/>
      <c r="E151" s="134"/>
      <c r="F151" s="134"/>
      <c r="G151" s="134"/>
      <c r="H151" s="134"/>
      <c r="I151" s="134"/>
      <c r="J151" s="134" t="s">
        <v>3</v>
      </c>
      <c r="K151" s="134"/>
      <c r="L151" s="143"/>
    </row>
    <row r="152" spans="2:12" ht="38.5" hidden="1" customHeight="1" x14ac:dyDescent="0.35">
      <c r="B152" s="43" t="s">
        <v>136</v>
      </c>
      <c r="C152" s="142" t="str" cm="1">
        <f t="array" aca="1" ref="C152" ca="1">HYPERLINK("#"&amp;CELL("address",INDEX('Data Items'!C:C,MATCH(B152,'Data Items'!C:C,0))),B152)</f>
        <v>Q18 - Thinking about getting around outside of your home, which of the following statements best describes your present situation?</v>
      </c>
      <c r="D152" s="134"/>
      <c r="E152" s="134" t="s">
        <v>3</v>
      </c>
      <c r="F152" s="134"/>
      <c r="G152" s="134"/>
      <c r="H152" s="134"/>
      <c r="I152" s="134"/>
      <c r="J152" s="134"/>
      <c r="K152" s="134"/>
      <c r="L152" s="143"/>
    </row>
    <row r="153" spans="2:12" ht="38.5" hidden="1" customHeight="1" x14ac:dyDescent="0.35">
      <c r="B153" s="41" t="s">
        <v>137</v>
      </c>
      <c r="C153" s="142" t="str" cm="1">
        <f t="array" aca="1" ref="C153" ca="1">HYPERLINK("#"&amp;CELL("address",INDEX('Data Items'!C:C,MATCH(B153,'Data Items'!C:C,0))),B153)</f>
        <v>Q18. In the last 12 months, do you feel you have been involved or consulted as much as you wanted to be, in discussions about the support or services provided to the person you care for?</v>
      </c>
      <c r="D153" s="134"/>
      <c r="E153" s="134"/>
      <c r="F153" s="134"/>
      <c r="G153" s="134"/>
      <c r="H153" s="134"/>
      <c r="I153" s="134"/>
      <c r="J153" s="134" t="s">
        <v>3</v>
      </c>
      <c r="K153" s="134"/>
      <c r="L153" s="143"/>
    </row>
    <row r="154" spans="2:12" ht="38.5" hidden="1" customHeight="1" x14ac:dyDescent="0.35">
      <c r="B154" s="43" t="s">
        <v>138</v>
      </c>
      <c r="C154" s="142" t="str" cm="1">
        <f t="array" aca="1" ref="C154" ca="1">HYPERLINK("#"&amp;CELL("address",INDEX('Data Items'!C:C,MATCH(B154,'Data Items'!C:C,0))),B154)</f>
        <v>Q19[a] - Do you receive any practical help on a regular basis from your husband/wife, partner, friends, neighbours or family members? Yes, from someone living in my household</v>
      </c>
      <c r="D154" s="134"/>
      <c r="E154" s="134" t="s">
        <v>3</v>
      </c>
      <c r="F154" s="134"/>
      <c r="G154" s="134"/>
      <c r="H154" s="134"/>
      <c r="I154" s="134"/>
      <c r="J154" s="134"/>
      <c r="K154" s="134"/>
      <c r="L154" s="143"/>
    </row>
    <row r="155" spans="2:12" ht="38.5" hidden="1" customHeight="1" x14ac:dyDescent="0.35">
      <c r="B155" s="41" t="s">
        <v>139</v>
      </c>
      <c r="C155" s="142" t="str" cm="1">
        <f t="array" aca="1" ref="C155" ca="1">HYPERLINK("#"&amp;CELL("address",INDEX('Data Items'!C:C,MATCH(B155,'Data Items'!C:C,0))),B155)</f>
        <v>Q19[a]. In addition to your caring role, please tell us which of the following also applies to you? - Retired</v>
      </c>
      <c r="D155" s="134"/>
      <c r="E155" s="134"/>
      <c r="F155" s="134"/>
      <c r="G155" s="134"/>
      <c r="H155" s="134"/>
      <c r="I155" s="134"/>
      <c r="J155" s="134" t="s">
        <v>3</v>
      </c>
      <c r="K155" s="134"/>
      <c r="L155" s="143"/>
    </row>
    <row r="156" spans="2:12" ht="38.5" hidden="1" customHeight="1" x14ac:dyDescent="0.35">
      <c r="B156" s="43" t="s">
        <v>140</v>
      </c>
      <c r="C156" s="142" t="str" cm="1">
        <f t="array" aca="1" ref="C156" ca="1">HYPERLINK("#"&amp;CELL("address",INDEX('Data Items'!C:C,MATCH(B156,'Data Items'!C:C,0))),B156)</f>
        <v>Q19[b] - Do you receive any practical help on a regular basis from your husband/wife, partner, friends, neighbours or family members? Yes, from someone living in another household</v>
      </c>
      <c r="D156" s="134"/>
      <c r="E156" s="134" t="s">
        <v>3</v>
      </c>
      <c r="F156" s="134"/>
      <c r="G156" s="134"/>
      <c r="H156" s="134"/>
      <c r="I156" s="134"/>
      <c r="J156" s="134"/>
      <c r="K156" s="134"/>
      <c r="L156" s="143"/>
    </row>
    <row r="157" spans="2:12" ht="38.5" hidden="1" customHeight="1" x14ac:dyDescent="0.35">
      <c r="B157" s="41" t="s">
        <v>141</v>
      </c>
      <c r="C157" s="142" t="str" cm="1">
        <f t="array" aca="1" ref="C157" ca="1">HYPERLINK("#"&amp;CELL("address",INDEX('Data Items'!C:C,MATCH(B157,'Data Items'!C:C,0))),B157)</f>
        <v>Q19[b]. In addition to your caring role, please tell us which of the following also applies to you? - Employed full-time</v>
      </c>
      <c r="D157" s="134"/>
      <c r="E157" s="134"/>
      <c r="F157" s="134"/>
      <c r="G157" s="134"/>
      <c r="H157" s="134"/>
      <c r="I157" s="134"/>
      <c r="J157" s="134" t="s">
        <v>3</v>
      </c>
      <c r="K157" s="134"/>
      <c r="L157" s="143"/>
    </row>
    <row r="158" spans="2:12" ht="38.5" hidden="1" customHeight="1" x14ac:dyDescent="0.35">
      <c r="B158" s="43" t="s">
        <v>142</v>
      </c>
      <c r="C158" s="142" t="str" cm="1">
        <f t="array" aca="1" ref="C158" ca="1">HYPERLINK("#"&amp;CELL("address",INDEX('Data Items'!C:C,MATCH(B158,'Data Items'!C:C,0))),B158)</f>
        <v>Q19[c] - Do you receive any practical help on a regular basis from your husband/wife, partner, friends, neighbours or family members? No</v>
      </c>
      <c r="D158" s="134"/>
      <c r="E158" s="134" t="s">
        <v>3</v>
      </c>
      <c r="F158" s="134"/>
      <c r="G158" s="134"/>
      <c r="H158" s="134"/>
      <c r="I158" s="134"/>
      <c r="J158" s="134"/>
      <c r="K158" s="134"/>
      <c r="L158" s="143"/>
    </row>
    <row r="159" spans="2:12" ht="38.5" hidden="1" customHeight="1" x14ac:dyDescent="0.35">
      <c r="B159" s="41" t="s">
        <v>143</v>
      </c>
      <c r="C159" s="142" t="str" cm="1">
        <f t="array" aca="1" ref="C159" ca="1">HYPERLINK("#"&amp;CELL("address",INDEX('Data Items'!C:C,MATCH(B159,'Data Items'!C:C,0))),B159)</f>
        <v>Q19[c]. In addition to your caring role, please tell us which of the following also applies to you? - Employed part-time (working 30 hours or less)</v>
      </c>
      <c r="D159" s="134"/>
      <c r="E159" s="134"/>
      <c r="F159" s="134"/>
      <c r="G159" s="134"/>
      <c r="H159" s="134"/>
      <c r="I159" s="134"/>
      <c r="J159" s="134" t="s">
        <v>3</v>
      </c>
      <c r="K159" s="134"/>
      <c r="L159" s="143"/>
    </row>
    <row r="160" spans="2:12" ht="38.5" hidden="1" customHeight="1" x14ac:dyDescent="0.35">
      <c r="B160" s="41" t="s">
        <v>144</v>
      </c>
      <c r="C160" s="142" t="str" cm="1">
        <f t="array" aca="1" ref="C160" ca="1">HYPERLINK("#"&amp;CELL("address",INDEX('Data Items'!C:C,MATCH(B160,'Data Items'!C:C,0))),B160)</f>
        <v>Q19[d]. In addition to your caring role, please tell us which of the following also applies to you? - Self-employed full-time</v>
      </c>
      <c r="D160" s="134"/>
      <c r="E160" s="134"/>
      <c r="F160" s="134"/>
      <c r="G160" s="134"/>
      <c r="H160" s="134"/>
      <c r="I160" s="134"/>
      <c r="J160" s="134" t="s">
        <v>3</v>
      </c>
      <c r="K160" s="134"/>
      <c r="L160" s="143"/>
    </row>
    <row r="161" spans="2:12" ht="38.5" hidden="1" customHeight="1" x14ac:dyDescent="0.35">
      <c r="B161" s="41" t="s">
        <v>145</v>
      </c>
      <c r="C161" s="142" t="str" cm="1">
        <f t="array" aca="1" ref="C161" ca="1">HYPERLINK("#"&amp;CELL("address",INDEX('Data Items'!C:C,MATCH(B161,'Data Items'!C:C,0))),B161)</f>
        <v>Q19[e]. In addition to your caring role, please tell us which of the following also applies to you? - Self-employed part-time</v>
      </c>
      <c r="D161" s="134"/>
      <c r="E161" s="134"/>
      <c r="F161" s="134"/>
      <c r="G161" s="134"/>
      <c r="H161" s="134"/>
      <c r="I161" s="134"/>
      <c r="J161" s="134" t="s">
        <v>3</v>
      </c>
      <c r="K161" s="134"/>
      <c r="L161" s="143"/>
    </row>
    <row r="162" spans="2:12" ht="38.5" hidden="1" customHeight="1" x14ac:dyDescent="0.35">
      <c r="B162" s="41" t="s">
        <v>146</v>
      </c>
      <c r="C162" s="142" t="str" cm="1">
        <f t="array" aca="1" ref="C162" ca="1">HYPERLINK("#"&amp;CELL("address",INDEX('Data Items'!C:C,MATCH(B162,'Data Items'!C:C,0))),B162)</f>
        <v>Q19[f]. In addition to your caring role, please tell us which of the following also applies to you? - Not in paid work</v>
      </c>
      <c r="D162" s="134"/>
      <c r="E162" s="134"/>
      <c r="F162" s="134"/>
      <c r="G162" s="134"/>
      <c r="H162" s="134"/>
      <c r="I162" s="134"/>
      <c r="J162" s="134" t="s">
        <v>3</v>
      </c>
      <c r="K162" s="134"/>
      <c r="L162" s="143"/>
    </row>
    <row r="163" spans="2:12" ht="38.5" hidden="1" customHeight="1" x14ac:dyDescent="0.35">
      <c r="B163" s="41" t="s">
        <v>147</v>
      </c>
      <c r="C163" s="142" t="str" cm="1">
        <f t="array" aca="1" ref="C163" ca="1">HYPERLINK("#"&amp;CELL("address",INDEX('Data Items'!C:C,MATCH(B163,'Data Items'!C:C,0))),B163)</f>
        <v>Q19[g]. In addition to your caring role, please tell us which of the following also applies to you? - Doing voluntary work</v>
      </c>
      <c r="D163" s="134"/>
      <c r="E163" s="134"/>
      <c r="F163" s="134"/>
      <c r="G163" s="134"/>
      <c r="H163" s="134"/>
      <c r="I163" s="134"/>
      <c r="J163" s="134" t="s">
        <v>3</v>
      </c>
      <c r="K163" s="134"/>
      <c r="L163" s="143"/>
    </row>
    <row r="164" spans="2:12" ht="38.5" hidden="1" customHeight="1" x14ac:dyDescent="0.35">
      <c r="B164" s="41" t="s">
        <v>148</v>
      </c>
      <c r="C164" s="142" t="str" cm="1">
        <f t="array" aca="1" ref="C164" ca="1">HYPERLINK("#"&amp;CELL("address",INDEX('Data Items'!C:C,MATCH(B164,'Data Items'!C:C,0))),B164)</f>
        <v>Q19[h]. In addition to your caring role, please tell us which of the following also applies to you? - Other</v>
      </c>
      <c r="D164" s="134"/>
      <c r="E164" s="134"/>
      <c r="F164" s="134"/>
      <c r="G164" s="134"/>
      <c r="H164" s="134"/>
      <c r="I164" s="134"/>
      <c r="J164" s="134" t="s">
        <v>3</v>
      </c>
      <c r="K164" s="134"/>
      <c r="L164" s="143"/>
    </row>
    <row r="165" spans="2:12" ht="38.5" hidden="1" customHeight="1" x14ac:dyDescent="0.35">
      <c r="B165" s="41" t="s">
        <v>149</v>
      </c>
      <c r="C165" s="142" t="str" cm="1">
        <f t="array" aca="1" ref="C165" ca="1">HYPERLINK("#"&amp;CELL("address",INDEX('Data Items'!C:C,MATCH(B165,'Data Items'!C:C,0))),B165)</f>
        <v>Q2[a]. Does the person you care for have....? - Dementia</v>
      </c>
      <c r="D165" s="134"/>
      <c r="E165" s="134"/>
      <c r="F165" s="134"/>
      <c r="G165" s="134"/>
      <c r="H165" s="134"/>
      <c r="I165" s="134"/>
      <c r="J165" s="134" t="s">
        <v>3</v>
      </c>
      <c r="K165" s="134"/>
      <c r="L165" s="143"/>
    </row>
    <row r="166" spans="2:12" ht="38.5" hidden="1" customHeight="1" x14ac:dyDescent="0.35">
      <c r="B166" s="41" t="s">
        <v>150</v>
      </c>
      <c r="C166" s="142" t="str" cm="1">
        <f t="array" aca="1" ref="C166" ca="1">HYPERLINK("#"&amp;CELL("address",INDEX('Data Items'!C:C,MATCH(B166,'Data Items'!C:C,0))),B166)</f>
        <v>Q2[b]. Does the person you care for have....? - A physical disability</v>
      </c>
      <c r="D166" s="134"/>
      <c r="E166" s="134"/>
      <c r="F166" s="134"/>
      <c r="G166" s="134"/>
      <c r="H166" s="134"/>
      <c r="I166" s="134"/>
      <c r="J166" s="134" t="s">
        <v>3</v>
      </c>
      <c r="K166" s="134"/>
      <c r="L166" s="143"/>
    </row>
    <row r="167" spans="2:12" ht="38.5" hidden="1" customHeight="1" x14ac:dyDescent="0.35">
      <c r="B167" s="41" t="s">
        <v>151</v>
      </c>
      <c r="C167" s="142" t="str" cm="1">
        <f t="array" aca="1" ref="C167" ca="1">HYPERLINK("#"&amp;CELL("address",INDEX('Data Items'!C:C,MATCH(B167,'Data Items'!C:C,0))),B167)</f>
        <v>Q2[c]. Does the person you care for have....? - Sight or hearing loss</v>
      </c>
      <c r="D167" s="134"/>
      <c r="E167" s="134"/>
      <c r="F167" s="134"/>
      <c r="G167" s="134"/>
      <c r="H167" s="134"/>
      <c r="I167" s="134"/>
      <c r="J167" s="134" t="s">
        <v>3</v>
      </c>
      <c r="K167" s="134"/>
      <c r="L167" s="143"/>
    </row>
    <row r="168" spans="2:12" ht="38.5" hidden="1" customHeight="1" x14ac:dyDescent="0.35">
      <c r="B168" s="41" t="s">
        <v>152</v>
      </c>
      <c r="C168" s="142" t="str" cm="1">
        <f t="array" aca="1" ref="C168" ca="1">HYPERLINK("#"&amp;CELL("address",INDEX('Data Items'!C:C,MATCH(B168,'Data Items'!C:C,0))),B168)</f>
        <v>Q2[d]. Does the person you care for have....? - A mental health problem</v>
      </c>
      <c r="D168" s="134"/>
      <c r="E168" s="134"/>
      <c r="F168" s="134"/>
      <c r="G168" s="134"/>
      <c r="H168" s="134"/>
      <c r="I168" s="134"/>
      <c r="J168" s="134" t="s">
        <v>3</v>
      </c>
      <c r="K168" s="134"/>
      <c r="L168" s="143"/>
    </row>
    <row r="169" spans="2:12" ht="38.5" hidden="1" customHeight="1" x14ac:dyDescent="0.35">
      <c r="B169" s="41" t="s">
        <v>153</v>
      </c>
      <c r="C169" s="142" t="str" cm="1">
        <f t="array" aca="1" ref="C169" ca="1">HYPERLINK("#"&amp;CELL("address",INDEX('Data Items'!C:C,MATCH(B169,'Data Items'!C:C,0))),B169)</f>
        <v>Q2[e]. Does the person you care for have....? - Problems connected to ageing</v>
      </c>
      <c r="D169" s="134"/>
      <c r="E169" s="134"/>
      <c r="F169" s="134"/>
      <c r="G169" s="134"/>
      <c r="H169" s="134"/>
      <c r="I169" s="134"/>
      <c r="J169" s="134" t="s">
        <v>3</v>
      </c>
      <c r="K169" s="134"/>
      <c r="L169" s="143"/>
    </row>
    <row r="170" spans="2:12" ht="38.5" hidden="1" customHeight="1" x14ac:dyDescent="0.35">
      <c r="B170" s="41" t="s">
        <v>154</v>
      </c>
      <c r="C170" s="142" t="str" cm="1">
        <f t="array" aca="1" ref="C170" ca="1">HYPERLINK("#"&amp;CELL("address",INDEX('Data Items'!C:C,MATCH(B170,'Data Items'!C:C,0))),B170)</f>
        <v>Q2[f]. Does the person you care for have....? - A learning disability or difficulty</v>
      </c>
      <c r="D170" s="134"/>
      <c r="E170" s="134"/>
      <c r="F170" s="134"/>
      <c r="G170" s="134"/>
      <c r="H170" s="134"/>
      <c r="I170" s="134"/>
      <c r="J170" s="134" t="s">
        <v>3</v>
      </c>
      <c r="K170" s="134"/>
      <c r="L170" s="143"/>
    </row>
    <row r="171" spans="2:12" ht="38.5" hidden="1" customHeight="1" x14ac:dyDescent="0.35">
      <c r="B171" s="41" t="s">
        <v>155</v>
      </c>
      <c r="C171" s="142" t="str" cm="1">
        <f t="array" aca="1" ref="C171" ca="1">HYPERLINK("#"&amp;CELL("address",INDEX('Data Items'!C:C,MATCH(B171,'Data Items'!C:C,0))),B171)</f>
        <v>Q2[g]. Does the person you care for have....? - Long-standing illness</v>
      </c>
      <c r="D171" s="134"/>
      <c r="E171" s="134"/>
      <c r="F171" s="134"/>
      <c r="G171" s="134"/>
      <c r="H171" s="134"/>
      <c r="I171" s="134"/>
      <c r="J171" s="134" t="s">
        <v>3</v>
      </c>
      <c r="K171" s="134"/>
      <c r="L171" s="143"/>
    </row>
    <row r="172" spans="2:12" ht="38.5" hidden="1" customHeight="1" x14ac:dyDescent="0.35">
      <c r="B172" s="41" t="s">
        <v>156</v>
      </c>
      <c r="C172" s="142" t="str" cm="1">
        <f t="array" aca="1" ref="C172" ca="1">HYPERLINK("#"&amp;CELL("address",INDEX('Data Items'!C:C,MATCH(B172,'Data Items'!C:C,0))),B172)</f>
        <v>Q2[h]. Does the person you care for have....? - Terminal illness</v>
      </c>
      <c r="D172" s="134"/>
      <c r="E172" s="134"/>
      <c r="F172" s="134"/>
      <c r="G172" s="134"/>
      <c r="H172" s="134"/>
      <c r="I172" s="134"/>
      <c r="J172" s="134" t="s">
        <v>3</v>
      </c>
      <c r="K172" s="134"/>
      <c r="L172" s="143"/>
    </row>
    <row r="173" spans="2:12" ht="38.5" hidden="1" customHeight="1" x14ac:dyDescent="0.35">
      <c r="B173" s="41" t="s">
        <v>157</v>
      </c>
      <c r="C173" s="142" t="str" cm="1">
        <f t="array" aca="1" ref="C173" ca="1">HYPERLINK("#"&amp;CELL("address",INDEX('Data Items'!C:C,MATCH(B173,'Data Items'!C:C,0))),B173)</f>
        <v>Q2[i]. Does the person you care for have....? - Alcohol or drug dependency</v>
      </c>
      <c r="D173" s="134"/>
      <c r="E173" s="134"/>
      <c r="F173" s="134"/>
      <c r="G173" s="134"/>
      <c r="H173" s="134"/>
      <c r="I173" s="134"/>
      <c r="J173" s="134" t="s">
        <v>3</v>
      </c>
      <c r="K173" s="134"/>
      <c r="L173" s="143"/>
    </row>
    <row r="174" spans="2:12" ht="38.5" hidden="1" customHeight="1" x14ac:dyDescent="0.35">
      <c r="B174" s="41" t="s">
        <v>158</v>
      </c>
      <c r="C174" s="142" t="str" cm="1">
        <f t="array" aca="1" ref="C174" ca="1">HYPERLINK("#"&amp;CELL("address",INDEX('Data Items'!C:C,MATCH(B174,'Data Items'!C:C,0))),B174)</f>
        <v>Q20. Thinking about combining your paid work and caring responsibilities, which of the following statements best describes your current situation?</v>
      </c>
      <c r="D174" s="134"/>
      <c r="E174" s="134"/>
      <c r="F174" s="134"/>
      <c r="G174" s="134"/>
      <c r="H174" s="134"/>
      <c r="I174" s="134"/>
      <c r="J174" s="134" t="s">
        <v>3</v>
      </c>
      <c r="K174" s="134"/>
      <c r="L174" s="143"/>
    </row>
    <row r="175" spans="2:12" ht="38.5" hidden="1" customHeight="1" x14ac:dyDescent="0.35">
      <c r="B175" s="43" t="s">
        <v>159</v>
      </c>
      <c r="C175" s="142" t="str" cm="1">
        <f t="array" aca="1" ref="C175" ca="1">HYPERLINK("#"&amp;CELL("address",INDEX('Data Items'!C:C,MATCH(B175,'Data Items'!C:C,0))),B175)</f>
        <v>Q20[a] - Do you buy any additional care or support privately or pay more to 'top up' your care and support? Yes, I buy some more care and support with my own money</v>
      </c>
      <c r="D175" s="134"/>
      <c r="E175" s="134" t="s">
        <v>3</v>
      </c>
      <c r="F175" s="134"/>
      <c r="G175" s="134"/>
      <c r="H175" s="134"/>
      <c r="I175" s="134"/>
      <c r="J175" s="134"/>
      <c r="K175" s="134"/>
      <c r="L175" s="143"/>
    </row>
    <row r="176" spans="2:12" ht="38.5" hidden="1" customHeight="1" x14ac:dyDescent="0.35">
      <c r="B176" s="43" t="s">
        <v>160</v>
      </c>
      <c r="C176" s="142" t="str" cm="1">
        <f t="array" aca="1" ref="C176" ca="1">HYPERLINK("#"&amp;CELL("address",INDEX('Data Items'!C:C,MATCH(B176,'Data Items'!C:C,0))),B176)</f>
        <v>Q20[b] - Do you buy any additional care or support privately or pay more to 'top up' your care and support? Yes, my family pays for some more care and support for me</v>
      </c>
      <c r="D176" s="134"/>
      <c r="E176" s="134" t="s">
        <v>3</v>
      </c>
      <c r="F176" s="134"/>
      <c r="G176" s="134"/>
      <c r="H176" s="134"/>
      <c r="I176" s="134"/>
      <c r="J176" s="134"/>
      <c r="K176" s="134"/>
      <c r="L176" s="143"/>
    </row>
    <row r="177" spans="2:12" ht="38.5" hidden="1" customHeight="1" x14ac:dyDescent="0.35">
      <c r="B177" s="43" t="s">
        <v>161</v>
      </c>
      <c r="C177" s="142" t="str" cm="1">
        <f t="array" aca="1" ref="C177" ca="1">HYPERLINK("#"&amp;CELL("address",INDEX('Data Items'!C:C,MATCH(B177,'Data Items'!C:C,0))),B177)</f>
        <v>Q20[c] - Do you buy any additional care or support privately or pay more to 'top up' your care and support? No</v>
      </c>
      <c r="D177" s="134"/>
      <c r="E177" s="134" t="s">
        <v>3</v>
      </c>
      <c r="F177" s="134"/>
      <c r="G177" s="134"/>
      <c r="H177" s="134"/>
      <c r="I177" s="134"/>
      <c r="J177" s="134"/>
      <c r="K177" s="134"/>
      <c r="L177" s="143"/>
    </row>
    <row r="178" spans="2:12" ht="38.5" hidden="1" customHeight="1" x14ac:dyDescent="0.35">
      <c r="B178" s="43" t="s">
        <v>162</v>
      </c>
      <c r="C178" s="142" t="str" cm="1">
        <f t="array" aca="1" ref="C178" ca="1">HYPERLINK("#"&amp;CELL("address",INDEX('Data Items'!C:C,MATCH(B178,'Data Items'!C:C,0))),B178)</f>
        <v>Q21 - Did you have any help from someone else to complete this questionnaire?</v>
      </c>
      <c r="D178" s="134"/>
      <c r="E178" s="134" t="s">
        <v>3</v>
      </c>
      <c r="F178" s="134"/>
      <c r="G178" s="134"/>
      <c r="H178" s="134"/>
      <c r="I178" s="134"/>
      <c r="J178" s="134"/>
      <c r="K178" s="134"/>
      <c r="L178" s="143"/>
    </row>
    <row r="179" spans="2:12" ht="38.5" hidden="1" customHeight="1" x14ac:dyDescent="0.35">
      <c r="B179" s="41" t="s">
        <v>163</v>
      </c>
      <c r="C179" s="142" t="str" cm="1">
        <f t="array" aca="1" ref="C179" ca="1">HYPERLINK("#"&amp;CELL("address",INDEX('Data Items'!C:C,MATCH(B179,'Data Items'!C:C,0))),B179)</f>
        <v>Q21. About how long have you been looking after or helping the person you care for?</v>
      </c>
      <c r="D179" s="134"/>
      <c r="E179" s="134"/>
      <c r="F179" s="134"/>
      <c r="G179" s="134"/>
      <c r="H179" s="134"/>
      <c r="I179" s="134"/>
      <c r="J179" s="134" t="s">
        <v>3</v>
      </c>
      <c r="K179" s="134"/>
      <c r="L179" s="143"/>
    </row>
    <row r="180" spans="2:12" ht="38.5" hidden="1" customHeight="1" x14ac:dyDescent="0.35">
      <c r="B180" s="41" t="s">
        <v>164</v>
      </c>
      <c r="C180" s="142" t="str" cm="1">
        <f t="array" aca="1" ref="C180" ca="1">HYPERLINK("#"&amp;CELL("address",INDEX('Data Items'!C:C,MATCH(B180,'Data Items'!C:C,0))),B180)</f>
        <v>Q22. About how long do you spend each week looking after or helping the person you care for?</v>
      </c>
      <c r="D180" s="134"/>
      <c r="E180" s="134"/>
      <c r="F180" s="134"/>
      <c r="G180" s="134"/>
      <c r="H180" s="134"/>
      <c r="I180" s="134"/>
      <c r="J180" s="134" t="s">
        <v>3</v>
      </c>
      <c r="K180" s="134"/>
      <c r="L180" s="143"/>
    </row>
    <row r="181" spans="2:12" ht="38.5" hidden="1" customHeight="1" x14ac:dyDescent="0.35">
      <c r="B181" s="43" t="s">
        <v>165</v>
      </c>
      <c r="C181" s="142" t="str" cm="1">
        <f t="array" aca="1" ref="C181" ca="1">HYPERLINK("#"&amp;CELL("address",INDEX('Data Items'!C:C,MATCH(B181,'Data Items'!C:C,0))),B181)</f>
        <v>Q22[a] - What type of help did you have? I didn't have any help</v>
      </c>
      <c r="D181" s="134"/>
      <c r="E181" s="134" t="s">
        <v>3</v>
      </c>
      <c r="F181" s="134"/>
      <c r="G181" s="134"/>
      <c r="H181" s="134"/>
      <c r="I181" s="134"/>
      <c r="J181" s="134"/>
      <c r="K181" s="134"/>
      <c r="L181" s="143"/>
    </row>
    <row r="182" spans="2:12" ht="38.5" hidden="1" customHeight="1" x14ac:dyDescent="0.35">
      <c r="B182" s="43" t="s">
        <v>166</v>
      </c>
      <c r="C182" s="142" t="str" cm="1">
        <f t="array" aca="1" ref="C182" ca="1">HYPERLINK("#"&amp;CELL("address",INDEX('Data Items'!C:C,MATCH(B182,'Data Items'!C:C,0))),B182)</f>
        <v>Q22[b] - What type of help did you have? Someone else read the questions to me</v>
      </c>
      <c r="D182" s="134"/>
      <c r="E182" s="134" t="s">
        <v>3</v>
      </c>
      <c r="F182" s="134"/>
      <c r="G182" s="134"/>
      <c r="H182" s="134"/>
      <c r="I182" s="134"/>
      <c r="J182" s="134"/>
      <c r="K182" s="134"/>
      <c r="L182" s="143"/>
    </row>
    <row r="183" spans="2:12" ht="38.5" hidden="1" customHeight="1" x14ac:dyDescent="0.35">
      <c r="B183" s="43" t="s">
        <v>167</v>
      </c>
      <c r="C183" s="142" t="str" cm="1">
        <f t="array" aca="1" ref="C183" ca="1">HYPERLINK("#"&amp;CELL("address",INDEX('Data Items'!C:C,MATCH(B183,'Data Items'!C:C,0))),B183)</f>
        <v>Q22[c] - What type of help did you have? Someone else translated the questions for me</v>
      </c>
      <c r="D183" s="134"/>
      <c r="E183" s="134" t="s">
        <v>3</v>
      </c>
      <c r="F183" s="134"/>
      <c r="G183" s="134"/>
      <c r="H183" s="134"/>
      <c r="I183" s="134"/>
      <c r="J183" s="134"/>
      <c r="K183" s="134"/>
      <c r="L183" s="143"/>
    </row>
    <row r="184" spans="2:12" ht="38.5" hidden="1" customHeight="1" x14ac:dyDescent="0.35">
      <c r="B184" s="43" t="s">
        <v>168</v>
      </c>
      <c r="C184" s="142" t="str" cm="1">
        <f t="array" aca="1" ref="C184" ca="1">HYPERLINK("#"&amp;CELL("address",INDEX('Data Items'!C:C,MATCH(B184,'Data Items'!C:C,0))),B184)</f>
        <v>Q22[d] - What type of help did you have? Someone else wrote down the answers for me</v>
      </c>
      <c r="D184" s="134"/>
      <c r="E184" s="134" t="s">
        <v>3</v>
      </c>
      <c r="F184" s="134"/>
      <c r="G184" s="134"/>
      <c r="H184" s="134"/>
      <c r="I184" s="134"/>
      <c r="J184" s="134"/>
      <c r="K184" s="134"/>
      <c r="L184" s="143"/>
    </row>
    <row r="185" spans="2:12" ht="38.5" hidden="1" customHeight="1" x14ac:dyDescent="0.35">
      <c r="B185" s="43" t="s">
        <v>169</v>
      </c>
      <c r="C185" s="142" t="str" cm="1">
        <f t="array" aca="1" ref="C185" ca="1">HYPERLINK("#"&amp;CELL("address",INDEX('Data Items'!C:C,MATCH(B185,'Data Items'!C:C,0))),B185)</f>
        <v>Q22[e] - What type of help did you have? I talked through the questions with someone else</v>
      </c>
      <c r="D185" s="134"/>
      <c r="E185" s="134" t="s">
        <v>3</v>
      </c>
      <c r="F185" s="134"/>
      <c r="G185" s="134"/>
      <c r="H185" s="134"/>
      <c r="I185" s="134"/>
      <c r="J185" s="134"/>
      <c r="K185" s="134"/>
      <c r="L185" s="143"/>
    </row>
    <row r="186" spans="2:12" ht="38.5" hidden="1" customHeight="1" x14ac:dyDescent="0.35">
      <c r="B186" s="43" t="s">
        <v>170</v>
      </c>
      <c r="C186" s="142" t="str" cm="1">
        <f t="array" aca="1" ref="C186" ca="1">HYPERLINK("#"&amp;CELL("address",INDEX('Data Items'!C:C,MATCH(B186,'Data Items'!C:C,0))),B186)</f>
        <v>Q22[f] - What type of help did you have? Someone answered for me, without asking me the questions</v>
      </c>
      <c r="D186" s="134"/>
      <c r="E186" s="134" t="s">
        <v>3</v>
      </c>
      <c r="F186" s="134"/>
      <c r="G186" s="134"/>
      <c r="H186" s="134"/>
      <c r="I186" s="134"/>
      <c r="J186" s="134"/>
      <c r="K186" s="134"/>
      <c r="L186" s="143"/>
    </row>
    <row r="187" spans="2:12" ht="38.5" hidden="1" customHeight="1" x14ac:dyDescent="0.35">
      <c r="B187" s="41" t="s">
        <v>171</v>
      </c>
      <c r="C187" s="142" t="str" cm="1">
        <f t="array" aca="1" ref="C187" ca="1">HYPERLINK("#"&amp;CELL("address",INDEX('Data Items'!C:C,MATCH(B187,'Data Items'!C:C,0))),B187)</f>
        <v>Q23[a]. Over the last 12 months, what kinds of things did you usually do for the person you care for? - Personal care?</v>
      </c>
      <c r="D187" s="134"/>
      <c r="E187" s="134"/>
      <c r="F187" s="134"/>
      <c r="G187" s="134"/>
      <c r="H187" s="134"/>
      <c r="I187" s="134"/>
      <c r="J187" s="134" t="s">
        <v>3</v>
      </c>
      <c r="K187" s="134"/>
      <c r="L187" s="143"/>
    </row>
    <row r="188" spans="2:12" ht="38.5" hidden="1" customHeight="1" x14ac:dyDescent="0.35">
      <c r="B188" s="41" t="s">
        <v>172</v>
      </c>
      <c r="C188" s="142" t="str" cm="1">
        <f t="array" aca="1" ref="C188" ca="1">HYPERLINK("#"&amp;CELL("address",INDEX('Data Items'!C:C,MATCH(B188,'Data Items'!C:C,0))),B188)</f>
        <v>Q23[b]. Over the last 12 months, what kinds of things did you usually do for the person you care for? - Physical help?</v>
      </c>
      <c r="D188" s="134"/>
      <c r="E188" s="134"/>
      <c r="F188" s="134"/>
      <c r="G188" s="134"/>
      <c r="H188" s="134"/>
      <c r="I188" s="134"/>
      <c r="J188" s="134" t="s">
        <v>3</v>
      </c>
      <c r="K188" s="134"/>
      <c r="L188" s="143"/>
    </row>
    <row r="189" spans="2:12" ht="38.5" hidden="1" customHeight="1" x14ac:dyDescent="0.35">
      <c r="B189" s="41" t="s">
        <v>173</v>
      </c>
      <c r="C189" s="142" t="str" cm="1">
        <f t="array" aca="1" ref="C189" ca="1">HYPERLINK("#"&amp;CELL("address",INDEX('Data Items'!C:C,MATCH(B189,'Data Items'!C:C,0))),B189)</f>
        <v>Q23[c]. Over the last 12 months, what kinds of things did you usually do for the person you care for? - Helping with dealing with care services and benefits?</v>
      </c>
      <c r="D189" s="134"/>
      <c r="E189" s="134"/>
      <c r="F189" s="134"/>
      <c r="G189" s="134"/>
      <c r="H189" s="134"/>
      <c r="I189" s="134"/>
      <c r="J189" s="134" t="s">
        <v>3</v>
      </c>
      <c r="K189" s="134"/>
      <c r="L189" s="143"/>
    </row>
    <row r="190" spans="2:12" ht="38.5" hidden="1" customHeight="1" x14ac:dyDescent="0.35">
      <c r="B190" s="41" t="s">
        <v>174</v>
      </c>
      <c r="C190" s="142" t="str" cm="1">
        <f t="array" aca="1" ref="C190" ca="1">HYPERLINK("#"&amp;CELL("address",INDEX('Data Items'!C:C,MATCH(B190,'Data Items'!C:C,0))),B190)</f>
        <v>Q23[d]. Over the last 12 months, what kinds of things did you usually do for the person you care for? - Helping with paperwork or financial matters?</v>
      </c>
      <c r="D190" s="134"/>
      <c r="E190" s="134"/>
      <c r="F190" s="134"/>
      <c r="G190" s="134"/>
      <c r="H190" s="134"/>
      <c r="I190" s="134"/>
      <c r="J190" s="134" t="s">
        <v>3</v>
      </c>
      <c r="K190" s="134"/>
      <c r="L190" s="143"/>
    </row>
    <row r="191" spans="2:12" ht="38.5" hidden="1" customHeight="1" x14ac:dyDescent="0.35">
      <c r="B191" s="41" t="s">
        <v>175</v>
      </c>
      <c r="C191" s="142" t="str" cm="1">
        <f t="array" aca="1" ref="C191" ca="1">HYPERLINK("#"&amp;CELL("address",INDEX('Data Items'!C:C,MATCH(B191,'Data Items'!C:C,0))),B191)</f>
        <v>Q23[e]. Over the last 12 months, what kinds of things did you usually do for the person you care for? - Other practical help?</v>
      </c>
      <c r="D191" s="134"/>
      <c r="E191" s="134"/>
      <c r="F191" s="134"/>
      <c r="G191" s="134"/>
      <c r="H191" s="134"/>
      <c r="I191" s="134"/>
      <c r="J191" s="134" t="s">
        <v>3</v>
      </c>
      <c r="K191" s="134"/>
      <c r="L191" s="143"/>
    </row>
    <row r="192" spans="2:12" ht="38.5" hidden="1" customHeight="1" x14ac:dyDescent="0.35">
      <c r="B192" s="41" t="s">
        <v>176</v>
      </c>
      <c r="C192" s="142" t="str" cm="1">
        <f t="array" aca="1" ref="C192" ca="1">HYPERLINK("#"&amp;CELL("address",INDEX('Data Items'!C:C,MATCH(B192,'Data Items'!C:C,0))),B192)</f>
        <v>Q23[f]. Over the last 12 months, what kinds of things did you usually do for the person you care for? - Keeping him/her company?</v>
      </c>
      <c r="D192" s="134"/>
      <c r="E192" s="134"/>
      <c r="F192" s="134"/>
      <c r="G192" s="134"/>
      <c r="H192" s="134"/>
      <c r="I192" s="134"/>
      <c r="J192" s="134" t="s">
        <v>3</v>
      </c>
      <c r="K192" s="134"/>
      <c r="L192" s="143"/>
    </row>
    <row r="193" spans="2:12" ht="38.5" hidden="1" customHeight="1" x14ac:dyDescent="0.35">
      <c r="B193" s="41" t="s">
        <v>177</v>
      </c>
      <c r="C193" s="142" t="str" cm="1">
        <f t="array" aca="1" ref="C193" ca="1">HYPERLINK("#"&amp;CELL("address",INDEX('Data Items'!C:C,MATCH(B193,'Data Items'!C:C,0))),B193)</f>
        <v>Q23[g]. Over the last 12 months, what kinds of things did you usually do for the person you care for? - Taking him/her out?</v>
      </c>
      <c r="D193" s="134"/>
      <c r="E193" s="134"/>
      <c r="F193" s="134"/>
      <c r="G193" s="134"/>
      <c r="H193" s="134"/>
      <c r="I193" s="134"/>
      <c r="J193" s="134" t="s">
        <v>3</v>
      </c>
      <c r="K193" s="134"/>
      <c r="L193" s="143"/>
    </row>
    <row r="194" spans="2:12" ht="38.5" hidden="1" customHeight="1" x14ac:dyDescent="0.35">
      <c r="B194" s="41" t="s">
        <v>178</v>
      </c>
      <c r="C194" s="142" t="str" cm="1">
        <f t="array" aca="1" ref="C194" ca="1">HYPERLINK("#"&amp;CELL("address",INDEX('Data Items'!C:C,MATCH(B194,'Data Items'!C:C,0))),B194)</f>
        <v>Q23[h]. Over the last 12 months, what kinds of things did you usually do for the person you care for? - Giving medicines?</v>
      </c>
      <c r="D194" s="134"/>
      <c r="E194" s="134"/>
      <c r="F194" s="134"/>
      <c r="G194" s="134"/>
      <c r="H194" s="134"/>
      <c r="I194" s="134"/>
      <c r="J194" s="134" t="s">
        <v>3</v>
      </c>
      <c r="K194" s="134"/>
      <c r="L194" s="143"/>
    </row>
    <row r="195" spans="2:12" ht="38.5" hidden="1" customHeight="1" x14ac:dyDescent="0.35">
      <c r="B195" s="41" t="s">
        <v>179</v>
      </c>
      <c r="C195" s="142" t="str" cm="1">
        <f t="array" aca="1" ref="C195" ca="1">HYPERLINK("#"&amp;CELL("address",INDEX('Data Items'!C:C,MATCH(B195,'Data Items'!C:C,0))),B195)</f>
        <v>Q23[i]. Over the last 12 months, what kinds of things did you usually do for the person you care for? - Keeping an eye on him/her to see he/she is all right?</v>
      </c>
      <c r="D195" s="134"/>
      <c r="E195" s="134"/>
      <c r="F195" s="134"/>
      <c r="G195" s="134"/>
      <c r="H195" s="134"/>
      <c r="I195" s="134"/>
      <c r="J195" s="134" t="s">
        <v>3</v>
      </c>
      <c r="K195" s="134"/>
      <c r="L195" s="143"/>
    </row>
    <row r="196" spans="2:12" ht="38.5" hidden="1" customHeight="1" x14ac:dyDescent="0.35">
      <c r="B196" s="41" t="s">
        <v>180</v>
      </c>
      <c r="C196" s="142" t="str" cm="1">
        <f t="array" aca="1" ref="C196" ca="1">HYPERLINK("#"&amp;CELL("address",INDEX('Data Items'!C:C,MATCH(B196,'Data Items'!C:C,0))),B196)</f>
        <v>Q23[j]. Over the last 12 months, what kinds of things did you usually do for the person you care for? - Giving emotional support?</v>
      </c>
      <c r="D196" s="134"/>
      <c r="E196" s="134"/>
      <c r="F196" s="134"/>
      <c r="G196" s="134"/>
      <c r="H196" s="134"/>
      <c r="I196" s="134"/>
      <c r="J196" s="134" t="s">
        <v>3</v>
      </c>
      <c r="K196" s="134"/>
      <c r="L196" s="143"/>
    </row>
    <row r="197" spans="2:12" ht="38.5" hidden="1" customHeight="1" x14ac:dyDescent="0.35">
      <c r="B197" s="41" t="s">
        <v>181</v>
      </c>
      <c r="C197" s="142" t="str" cm="1">
        <f t="array" aca="1" ref="C197" ca="1">HYPERLINK("#"&amp;CELL("address",INDEX('Data Items'!C:C,MATCH(B197,'Data Items'!C:C,0))),B197)</f>
        <v>Q23[k]. Over the last 12 months, what kinds of things did you usually do for the person you care for? - Other help?</v>
      </c>
      <c r="D197" s="134"/>
      <c r="E197" s="134"/>
      <c r="F197" s="134"/>
      <c r="G197" s="134"/>
      <c r="H197" s="134"/>
      <c r="I197" s="134"/>
      <c r="J197" s="134" t="s">
        <v>3</v>
      </c>
      <c r="K197" s="134"/>
      <c r="L197" s="143"/>
    </row>
    <row r="198" spans="2:12" ht="38.5" hidden="1" customHeight="1" x14ac:dyDescent="0.35">
      <c r="B198" s="41" t="s">
        <v>182</v>
      </c>
      <c r="C198" s="142" t="str" cm="1">
        <f t="array" aca="1" ref="C198" ca="1">HYPERLINK("#"&amp;CELL("address",INDEX('Data Items'!C:C,MATCH(B198,'Data Items'!C:C,0))),B198)</f>
        <v>Q24[a]. Do you have any of the following? - A physical impairment or disability</v>
      </c>
      <c r="D198" s="134"/>
      <c r="E198" s="134"/>
      <c r="F198" s="134"/>
      <c r="G198" s="134"/>
      <c r="H198" s="134"/>
      <c r="I198" s="134"/>
      <c r="J198" s="134" t="s">
        <v>3</v>
      </c>
      <c r="K198" s="134"/>
      <c r="L198" s="143"/>
    </row>
    <row r="199" spans="2:12" ht="38.5" hidden="1" customHeight="1" x14ac:dyDescent="0.35">
      <c r="B199" s="41" t="s">
        <v>183</v>
      </c>
      <c r="C199" s="142" t="str" cm="1">
        <f t="array" aca="1" ref="C199" ca="1">HYPERLINK("#"&amp;CELL("address",INDEX('Data Items'!C:C,MATCH(B199,'Data Items'!C:C,0))),B199)</f>
        <v>Q24[b]. Do you have any of the following? - Sight or hearing loss</v>
      </c>
      <c r="D199" s="134"/>
      <c r="E199" s="134"/>
      <c r="F199" s="134"/>
      <c r="G199" s="134"/>
      <c r="H199" s="134"/>
      <c r="I199" s="134"/>
      <c r="J199" s="134" t="s">
        <v>3</v>
      </c>
      <c r="K199" s="134"/>
      <c r="L199" s="143"/>
    </row>
    <row r="200" spans="2:12" ht="38.5" hidden="1" customHeight="1" x14ac:dyDescent="0.35">
      <c r="B200" s="41" t="s">
        <v>184</v>
      </c>
      <c r="C200" s="142" t="str" cm="1">
        <f t="array" aca="1" ref="C200" ca="1">HYPERLINK("#"&amp;CELL("address",INDEX('Data Items'!C:C,MATCH(B200,'Data Items'!C:C,0))),B200)</f>
        <v>Q24[c]. Do you have any of the following? - A mental health problem or illness</v>
      </c>
      <c r="D200" s="134"/>
      <c r="E200" s="134"/>
      <c r="F200" s="134"/>
      <c r="G200" s="134"/>
      <c r="H200" s="134"/>
      <c r="I200" s="134"/>
      <c r="J200" s="134" t="s">
        <v>3</v>
      </c>
      <c r="K200" s="134"/>
      <c r="L200" s="143"/>
    </row>
    <row r="201" spans="2:12" ht="38.5" hidden="1" customHeight="1" x14ac:dyDescent="0.35">
      <c r="B201" s="41" t="s">
        <v>185</v>
      </c>
      <c r="C201" s="142" t="str" cm="1">
        <f t="array" aca="1" ref="C201" ca="1">HYPERLINK("#"&amp;CELL("address",INDEX('Data Items'!C:C,MATCH(B201,'Data Items'!C:C,0))),B201)</f>
        <v>Q24[d]. Do you have any of the following? - A learning disability or difficulty</v>
      </c>
      <c r="D201" s="134"/>
      <c r="E201" s="134"/>
      <c r="F201" s="134"/>
      <c r="G201" s="134"/>
      <c r="H201" s="134"/>
      <c r="I201" s="134"/>
      <c r="J201" s="134" t="s">
        <v>3</v>
      </c>
      <c r="K201" s="134"/>
      <c r="L201" s="143"/>
    </row>
    <row r="202" spans="2:12" ht="38.5" hidden="1" customHeight="1" x14ac:dyDescent="0.35">
      <c r="B202" s="41" t="s">
        <v>186</v>
      </c>
      <c r="C202" s="142" t="str" cm="1">
        <f t="array" aca="1" ref="C202" ca="1">HYPERLINK("#"&amp;CELL("address",INDEX('Data Items'!C:C,MATCH(B202,'Data Items'!C:C,0))),B202)</f>
        <v>Q24[e]. Do you have any of the following? - A long-standing illness</v>
      </c>
      <c r="D202" s="134"/>
      <c r="E202" s="134"/>
      <c r="F202" s="134"/>
      <c r="G202" s="134"/>
      <c r="H202" s="134"/>
      <c r="I202" s="134"/>
      <c r="J202" s="134" t="s">
        <v>3</v>
      </c>
      <c r="K202" s="134"/>
      <c r="L202" s="143"/>
    </row>
    <row r="203" spans="2:12" ht="38.5" hidden="1" customHeight="1" x14ac:dyDescent="0.35">
      <c r="B203" s="41" t="s">
        <v>187</v>
      </c>
      <c r="C203" s="142" t="str" cm="1">
        <f t="array" aca="1" ref="C203" ca="1">HYPERLINK("#"&amp;CELL("address",INDEX('Data Items'!C:C,MATCH(B203,'Data Items'!C:C,0))),B203)</f>
        <v>Q24[f]. Do you have any of the following? - Other</v>
      </c>
      <c r="D203" s="134"/>
      <c r="E203" s="134"/>
      <c r="F203" s="134"/>
      <c r="G203" s="134"/>
      <c r="H203" s="134"/>
      <c r="I203" s="134"/>
      <c r="J203" s="134" t="s">
        <v>3</v>
      </c>
      <c r="K203" s="134"/>
      <c r="L203" s="143"/>
    </row>
    <row r="204" spans="2:12" ht="38.5" hidden="1" customHeight="1" x14ac:dyDescent="0.35">
      <c r="B204" s="41" t="s">
        <v>188</v>
      </c>
      <c r="C204" s="142" t="str" cm="1">
        <f t="array" aca="1" ref="C204" ca="1">HYPERLINK("#"&amp;CELL("address",INDEX('Data Items'!C:C,MATCH(B204,'Data Items'!C:C,0))),B204)</f>
        <v>Q24[g]. Do you have any of the following? - None of the above</v>
      </c>
      <c r="D204" s="134"/>
      <c r="E204" s="134"/>
      <c r="F204" s="134"/>
      <c r="G204" s="134"/>
      <c r="H204" s="134"/>
      <c r="I204" s="134"/>
      <c r="J204" s="134" t="s">
        <v>3</v>
      </c>
      <c r="K204" s="134"/>
      <c r="L204" s="143"/>
    </row>
    <row r="205" spans="2:12" ht="38.5" hidden="1" customHeight="1" x14ac:dyDescent="0.35">
      <c r="B205" s="41" t="s">
        <v>189</v>
      </c>
      <c r="C205" s="142" t="str" cm="1">
        <f t="array" aca="1" ref="C205" ca="1">HYPERLINK("#"&amp;CELL("address",INDEX('Data Items'!C:C,MATCH(B205,'Data Items'!C:C,0))),B205)</f>
        <v>Q25. How many children aged 18 or under do you have parental responsibility for?</v>
      </c>
      <c r="D205" s="134"/>
      <c r="E205" s="134"/>
      <c r="F205" s="134"/>
      <c r="G205" s="134"/>
      <c r="H205" s="134"/>
      <c r="I205" s="134"/>
      <c r="J205" s="134" t="s">
        <v>3</v>
      </c>
      <c r="K205" s="134"/>
      <c r="L205" s="143"/>
    </row>
    <row r="206" spans="2:12" ht="38.5" hidden="1" customHeight="1" x14ac:dyDescent="0.35">
      <c r="B206" s="41" t="s">
        <v>190</v>
      </c>
      <c r="C206" s="142" t="str" cm="1">
        <f t="array" aca="1" ref="C206" ca="1">HYPERLINK("#"&amp;CELL("address",INDEX('Data Items'!C:C,MATCH(B206,'Data Items'!C:C,0))),B206)</f>
        <v>Q29. Did someone help you to complete this questionnaire?</v>
      </c>
      <c r="D206" s="134"/>
      <c r="E206" s="134"/>
      <c r="F206" s="134"/>
      <c r="G206" s="134"/>
      <c r="H206" s="134"/>
      <c r="I206" s="134"/>
      <c r="J206" s="134" t="s">
        <v>3</v>
      </c>
      <c r="K206" s="134"/>
      <c r="L206" s="143"/>
    </row>
    <row r="207" spans="2:12" ht="38.5" hidden="1" customHeight="1" x14ac:dyDescent="0.35">
      <c r="B207" s="43" t="s">
        <v>191</v>
      </c>
      <c r="C207" s="142" t="str" cm="1">
        <f t="array" aca="1" ref="C207" ca="1">HYPERLINK("#"&amp;CELL("address",INDEX('Data Items'!C:C,MATCH(B207,'Data Items'!C:C,0))),B207)</f>
        <v>Q2a - Thinking about the good and bad things that make up your quality of life, how would you rate the quality of your life as a whole? (Easy-read questionnaire)</v>
      </c>
      <c r="D207" s="134"/>
      <c r="E207" s="134" t="s">
        <v>3</v>
      </c>
      <c r="F207" s="134"/>
      <c r="G207" s="134"/>
      <c r="H207" s="134"/>
      <c r="I207" s="134"/>
      <c r="J207" s="134"/>
      <c r="K207" s="134"/>
      <c r="L207" s="143"/>
    </row>
    <row r="208" spans="2:12" ht="38.5" hidden="1" customHeight="1" x14ac:dyDescent="0.35">
      <c r="B208" s="43" t="s">
        <v>192</v>
      </c>
      <c r="C208" s="142" t="str" cm="1">
        <f t="array" aca="1" ref="C208" ca="1">HYPERLINK("#"&amp;CELL("address",INDEX('Data Items'!C:C,MATCH(B208,'Data Items'!C:C,0))),B208)</f>
        <v>Q2a - Thinking about the good and bad things that make up your quality of life, how would you rate the quality of your life as a whole? (Standard questionnaire)</v>
      </c>
      <c r="D208" s="134"/>
      <c r="E208" s="134" t="s">
        <v>3</v>
      </c>
      <c r="F208" s="134"/>
      <c r="G208" s="134"/>
      <c r="H208" s="134"/>
      <c r="I208" s="134"/>
      <c r="J208" s="134"/>
      <c r="K208" s="134"/>
      <c r="L208" s="143"/>
    </row>
    <row r="209" spans="2:12" ht="38.5" hidden="1" customHeight="1" x14ac:dyDescent="0.35">
      <c r="B209" s="43" t="s">
        <v>193</v>
      </c>
      <c r="C209" s="142" t="str" cm="1">
        <f t="array" aca="1" ref="C209" ca="1">HYPERLINK("#"&amp;CELL("address",INDEX('Data Items'!C:C,MATCH(B209,'Data Items'!C:C,0))),B209)</f>
        <v>Q2b - Do care and support services help you to have a better quality of life?</v>
      </c>
      <c r="D209" s="134"/>
      <c r="E209" s="134" t="s">
        <v>3</v>
      </c>
      <c r="F209" s="134"/>
      <c r="G209" s="134"/>
      <c r="H209" s="134"/>
      <c r="I209" s="134"/>
      <c r="J209" s="134"/>
      <c r="K209" s="134"/>
      <c r="L209" s="143"/>
    </row>
    <row r="210" spans="2:12" ht="38.5" hidden="1" customHeight="1" x14ac:dyDescent="0.35">
      <c r="B210" s="56" t="s">
        <v>194</v>
      </c>
      <c r="C210" s="142" t="str" cm="1">
        <f t="array" aca="1" ref="C210" ca="1">HYPERLINK("#"&amp;CELL("address",INDEX('Data Items'!C:C,MATCH(B210,'Data Items'!C:C,0))),B210)</f>
        <v>Q2c - Which of the following statements best describes how much choice you have over care and support services you receive?</v>
      </c>
      <c r="D210" s="134"/>
      <c r="E210" s="134" t="s">
        <v>3</v>
      </c>
      <c r="F210" s="134"/>
      <c r="G210" s="134"/>
      <c r="H210" s="134"/>
      <c r="I210" s="134"/>
      <c r="J210" s="134"/>
      <c r="K210" s="134"/>
      <c r="L210" s="143"/>
    </row>
    <row r="211" spans="2:12" ht="38.5" hidden="1" customHeight="1" x14ac:dyDescent="0.35">
      <c r="B211" s="41" t="s">
        <v>195</v>
      </c>
      <c r="C211" s="142" t="str" cm="1">
        <f t="array" aca="1" ref="C211" ca="1">HYPERLINK("#"&amp;CELL("address",INDEX('Data Items'!C:C,MATCH(B211,'Data Items'!C:C,0))),B211)</f>
        <v>Q3. Where does the person you care for usually live?</v>
      </c>
      <c r="D211" s="134"/>
      <c r="E211" s="134"/>
      <c r="F211" s="134"/>
      <c r="G211" s="134"/>
      <c r="H211" s="134"/>
      <c r="I211" s="134"/>
      <c r="J211" s="134" t="s">
        <v>3</v>
      </c>
      <c r="K211" s="134"/>
      <c r="L211" s="143"/>
    </row>
    <row r="212" spans="2:12" ht="38.5" hidden="1" customHeight="1" x14ac:dyDescent="0.35">
      <c r="B212" s="41" t="s">
        <v>196</v>
      </c>
      <c r="C212" s="142" t="str" cm="1">
        <f t="array" aca="1" ref="C212" ca="1">HYPERLINK("#"&amp;CELL("address",INDEX('Data Items'!C:C,MATCH(B212,'Data Items'!C:C,0))),B212)</f>
        <v>Q31. Would you be happy to be invited to take part in more research? (Voluntary question)</v>
      </c>
      <c r="D212" s="134"/>
      <c r="E212" s="134"/>
      <c r="F212" s="134"/>
      <c r="G212" s="134"/>
      <c r="H212" s="134"/>
      <c r="I212" s="134"/>
      <c r="J212" s="134" t="s">
        <v>3</v>
      </c>
      <c r="K212" s="134"/>
      <c r="L212" s="143"/>
    </row>
    <row r="213" spans="2:12" ht="38.5" hidden="1" customHeight="1" x14ac:dyDescent="0.35">
      <c r="B213" s="43" t="s">
        <v>197</v>
      </c>
      <c r="C213" s="142" t="str" cm="1">
        <f t="array" aca="1" ref="C213" ca="1">HYPERLINK("#"&amp;CELL("address",INDEX('Data Items'!C:C,MATCH(B213,'Data Items'!C:C,0))),B213)</f>
        <v>Q3a - Which of the following statements best describes how much control you have over your daily life?</v>
      </c>
      <c r="D213" s="134"/>
      <c r="E213" s="134" t="s">
        <v>3</v>
      </c>
      <c r="F213" s="134"/>
      <c r="G213" s="134"/>
      <c r="H213" s="134"/>
      <c r="I213" s="134"/>
      <c r="J213" s="134"/>
      <c r="K213" s="134"/>
      <c r="L213" s="143"/>
    </row>
    <row r="214" spans="2:12" ht="38.5" hidden="1" customHeight="1" x14ac:dyDescent="0.35">
      <c r="B214" s="43" t="s">
        <v>198</v>
      </c>
      <c r="C214" s="142" t="str" cm="1">
        <f t="array" aca="1" ref="C214" ca="1">HYPERLINK("#"&amp;CELL("address",INDEX('Data Items'!C:C,MATCH(B214,'Data Items'!C:C,0))),B214)</f>
        <v>Q3b - Do care and support services help you in having control over your daily life?</v>
      </c>
      <c r="D214" s="134"/>
      <c r="E214" s="134" t="s">
        <v>3</v>
      </c>
      <c r="F214" s="134"/>
      <c r="G214" s="134"/>
      <c r="H214" s="134"/>
      <c r="I214" s="134"/>
      <c r="J214" s="134"/>
      <c r="K214" s="134"/>
      <c r="L214" s="143"/>
    </row>
    <row r="215" spans="2:12" ht="38.5" hidden="1" customHeight="1" x14ac:dyDescent="0.35">
      <c r="B215" s="41" t="s">
        <v>199</v>
      </c>
      <c r="C215" s="142" t="str" cm="1">
        <f t="array" aca="1" ref="C215" ca="1">HYPERLINK("#"&amp;CELL("address",INDEX('Data Items'!C:C,MATCH(B215,'Data Items'!C:C,0))),B215)</f>
        <v>Q4. Overall, how satisfied or dissatisfied are you with the support or services you and the person you care for have received from Social Services in the last 12 months?</v>
      </c>
      <c r="D215" s="134"/>
      <c r="E215" s="134"/>
      <c r="F215" s="134"/>
      <c r="G215" s="134"/>
      <c r="H215" s="134"/>
      <c r="I215" s="134"/>
      <c r="J215" s="134" t="s">
        <v>3</v>
      </c>
      <c r="K215" s="134"/>
      <c r="L215" s="143"/>
    </row>
    <row r="216" spans="2:12" ht="38.5" hidden="1" customHeight="1" x14ac:dyDescent="0.35">
      <c r="B216" s="43" t="s">
        <v>200</v>
      </c>
      <c r="C216" s="142" t="str" cm="1">
        <f t="array" aca="1" ref="C216" ca="1">HYPERLINK("#"&amp;CELL("address",INDEX('Data Items'!C:C,MATCH(B216,'Data Items'!C:C,0))),B216)</f>
        <v>Q4a - Thinking about keeping clean and presentable in appearance, which of the following statements best describes your situation?</v>
      </c>
      <c r="D216" s="134"/>
      <c r="E216" s="134" t="s">
        <v>3</v>
      </c>
      <c r="F216" s="134"/>
      <c r="G216" s="134"/>
      <c r="H216" s="134"/>
      <c r="I216" s="134"/>
      <c r="J216" s="134"/>
      <c r="K216" s="134"/>
      <c r="L216" s="143"/>
    </row>
    <row r="217" spans="2:12" ht="38.5" hidden="1" customHeight="1" x14ac:dyDescent="0.35">
      <c r="B217" s="43" t="s">
        <v>201</v>
      </c>
      <c r="C217" s="142" t="str" cm="1">
        <f t="array" aca="1" ref="C217" ca="1">HYPERLINK("#"&amp;CELL("address",INDEX('Data Items'!C:C,MATCH(B217,'Data Items'!C:C,0))),B217)</f>
        <v>Q4b - Do care and support services help you in keeping clean and presentable in appearance?</v>
      </c>
      <c r="D217" s="134"/>
      <c r="E217" s="134" t="s">
        <v>3</v>
      </c>
      <c r="F217" s="134"/>
      <c r="G217" s="134"/>
      <c r="H217" s="134"/>
      <c r="I217" s="134"/>
      <c r="J217" s="134"/>
      <c r="K217" s="134"/>
      <c r="L217" s="143"/>
    </row>
    <row r="218" spans="2:12" ht="38.5" hidden="1" customHeight="1" x14ac:dyDescent="0.35">
      <c r="B218" s="43" t="s">
        <v>202</v>
      </c>
      <c r="C218" s="142" t="str" cm="1">
        <f t="array" aca="1" ref="C218" ca="1">HYPERLINK("#"&amp;CELL("address",INDEX('Data Items'!C:C,MATCH(B218,'Data Items'!C:C,0))),B218)</f>
        <v>Q5a - Thinking about the food and drink you get, which of the following statements best describes your situation?</v>
      </c>
      <c r="D218" s="134"/>
      <c r="E218" s="134" t="s">
        <v>3</v>
      </c>
      <c r="F218" s="134"/>
      <c r="G218" s="134"/>
      <c r="H218" s="134"/>
      <c r="I218" s="134"/>
      <c r="J218" s="134"/>
      <c r="K218" s="134"/>
      <c r="L218" s="143"/>
    </row>
    <row r="219" spans="2:12" ht="38.5" hidden="1" customHeight="1" x14ac:dyDescent="0.35">
      <c r="B219" s="41" t="s">
        <v>203</v>
      </c>
      <c r="C219" s="142" t="str" cm="1">
        <f t="array" aca="1" ref="C219" ca="1">HYPERLINK("#"&amp;CELL("address",INDEX('Data Items'!C:C,MATCH(B219,'Data Items'!C:C,0))),B219)</f>
        <v>Q5a. Has the person you care for used any of the support or services listed below in the last 12 months? - Support or services allowing you to take a break from caring at short notice or in an emergency</v>
      </c>
      <c r="D219" s="134"/>
      <c r="E219" s="134"/>
      <c r="F219" s="134"/>
      <c r="G219" s="134"/>
      <c r="H219" s="134"/>
      <c r="I219" s="134"/>
      <c r="J219" s="134" t="s">
        <v>3</v>
      </c>
      <c r="K219" s="134"/>
      <c r="L219" s="143"/>
    </row>
    <row r="220" spans="2:12" ht="38.5" hidden="1" customHeight="1" x14ac:dyDescent="0.35">
      <c r="B220" s="43" t="s">
        <v>204</v>
      </c>
      <c r="C220" s="142" t="str" cm="1">
        <f t="array" aca="1" ref="C220" ca="1">HYPERLINK("#"&amp;CELL("address",INDEX('Data Items'!C:C,MATCH(B220,'Data Items'!C:C,0))),B220)</f>
        <v>Q5b - Do care and support services help you to get food and drink?</v>
      </c>
      <c r="D220" s="134"/>
      <c r="E220" s="134" t="s">
        <v>3</v>
      </c>
      <c r="F220" s="134"/>
      <c r="G220" s="134"/>
      <c r="H220" s="134"/>
      <c r="I220" s="134"/>
      <c r="J220" s="134"/>
      <c r="K220" s="134"/>
      <c r="L220" s="143"/>
    </row>
    <row r="221" spans="2:12" ht="38.5" hidden="1" customHeight="1" x14ac:dyDescent="0.35">
      <c r="B221" s="41" t="s">
        <v>205</v>
      </c>
      <c r="C221" s="142" t="str" cm="1">
        <f t="array" aca="1" ref="C221" ca="1">HYPERLINK("#"&amp;CELL("address",INDEX('Data Items'!C:C,MATCH(B221,'Data Items'!C:C,0))),B221)</f>
        <v>Q5b. Has the person you care for used any of the support or services listed below in the last 12 months? - Support or services allowing you to take a break from caring for more than 24 hours</v>
      </c>
      <c r="D221" s="134"/>
      <c r="E221" s="134"/>
      <c r="F221" s="134"/>
      <c r="G221" s="134"/>
      <c r="H221" s="134"/>
      <c r="I221" s="134"/>
      <c r="J221" s="134" t="s">
        <v>3</v>
      </c>
      <c r="K221" s="134"/>
      <c r="L221" s="143"/>
    </row>
    <row r="222" spans="2:12" ht="38.5" hidden="1" customHeight="1" x14ac:dyDescent="0.35">
      <c r="B222" s="41" t="s">
        <v>206</v>
      </c>
      <c r="C222" s="142" t="str" cm="1">
        <f t="array" aca="1" ref="C222" ca="1">HYPERLINK("#"&amp;CELL("address",INDEX('Data Items'!C:C,MATCH(B222,'Data Items'!C:C,0))),B222)</f>
        <v>Q5c. Has the person you care for used any of the support or services listed below in the last 12 months? - Support or services to allow you to have a rest from caring for between 1 and 24 hours (e.g. a sitting service)</v>
      </c>
      <c r="D222" s="134"/>
      <c r="E222" s="134"/>
      <c r="F222" s="134"/>
      <c r="G222" s="134"/>
      <c r="H222" s="134"/>
      <c r="I222" s="134"/>
      <c r="J222" s="134" t="s">
        <v>3</v>
      </c>
      <c r="K222" s="134"/>
      <c r="L222" s="143"/>
    </row>
    <row r="223" spans="2:12" ht="38.5" hidden="1" customHeight="1" x14ac:dyDescent="0.35">
      <c r="B223" s="41" t="s">
        <v>207</v>
      </c>
      <c r="C223" s="142" t="str" cm="1">
        <f t="array" aca="1" ref="C223" ca="1">HYPERLINK("#"&amp;CELL("address",INDEX('Data Items'!C:C,MATCH(B223,'Data Items'!C:C,0))),B223)</f>
        <v>Q5d. Has the person you care for used any of the support or services listed below in the last 12 months? - Personal assistant</v>
      </c>
      <c r="D223" s="134"/>
      <c r="E223" s="134"/>
      <c r="F223" s="134"/>
      <c r="G223" s="134"/>
      <c r="H223" s="134"/>
      <c r="I223" s="134"/>
      <c r="J223" s="134" t="s">
        <v>3</v>
      </c>
      <c r="K223" s="134"/>
      <c r="L223" s="143"/>
    </row>
    <row r="224" spans="2:12" ht="38.5" hidden="1" customHeight="1" x14ac:dyDescent="0.35">
      <c r="B224" s="41" t="s">
        <v>208</v>
      </c>
      <c r="C224" s="142" t="str" cm="1">
        <f t="array" aca="1" ref="C224" ca="1">HYPERLINK("#"&amp;CELL("address",INDEX('Data Items'!C:C,MATCH(B224,'Data Items'!C:C,0))),B224)</f>
        <v>Q5e. Has the person you care for used any of the support or services listed below in the last 12 months? - Home care/home help</v>
      </c>
      <c r="D224" s="134"/>
      <c r="E224" s="134"/>
      <c r="F224" s="134"/>
      <c r="G224" s="134"/>
      <c r="H224" s="134"/>
      <c r="I224" s="134"/>
      <c r="J224" s="134" t="s">
        <v>3</v>
      </c>
      <c r="K224" s="134"/>
      <c r="L224" s="143"/>
    </row>
    <row r="225" spans="2:12" ht="38.5" hidden="1" customHeight="1" x14ac:dyDescent="0.35">
      <c r="B225" s="41" t="s">
        <v>209</v>
      </c>
      <c r="C225" s="142" t="str" cm="1">
        <f t="array" aca="1" ref="C225" ca="1">HYPERLINK("#"&amp;CELL("address",INDEX('Data Items'!C:C,MATCH(B225,'Data Items'!C:C,0))),B225)</f>
        <v>Q5f. Has the person you care for used any of the support or services listed below in the last 12 months? - Day centre or day activities</v>
      </c>
      <c r="D225" s="134"/>
      <c r="E225" s="134"/>
      <c r="F225" s="134"/>
      <c r="G225" s="134"/>
      <c r="H225" s="134"/>
      <c r="I225" s="134"/>
      <c r="J225" s="134" t="s">
        <v>3</v>
      </c>
      <c r="K225" s="134"/>
      <c r="L225" s="143"/>
    </row>
    <row r="226" spans="2:12" ht="38.5" hidden="1" customHeight="1" x14ac:dyDescent="0.35">
      <c r="B226" s="41" t="s">
        <v>210</v>
      </c>
      <c r="C226" s="142" t="str" cm="1">
        <f t="array" aca="1" ref="C226" ca="1">HYPERLINK("#"&amp;CELL("address",INDEX('Data Items'!C:C,MATCH(B226,'Data Items'!C:C,0))),B226)</f>
        <v>Q5g. Has the person you care for used any of the support or services listed below in the last 12 months? - Lunch club</v>
      </c>
      <c r="D226" s="134"/>
      <c r="E226" s="134"/>
      <c r="F226" s="134"/>
      <c r="G226" s="134"/>
      <c r="H226" s="134"/>
      <c r="I226" s="134"/>
      <c r="J226" s="134" t="s">
        <v>3</v>
      </c>
      <c r="K226" s="134"/>
      <c r="L226" s="143"/>
    </row>
    <row r="227" spans="2:12" ht="38.5" hidden="1" customHeight="1" x14ac:dyDescent="0.35">
      <c r="B227" s="41" t="s">
        <v>211</v>
      </c>
      <c r="C227" s="142" t="str" cm="1">
        <f t="array" aca="1" ref="C227" ca="1">HYPERLINK("#"&amp;CELL("address",INDEX('Data Items'!C:C,MATCH(B227,'Data Items'!C:C,0))),B227)</f>
        <v>Q5h. Has the person you care for used any of the support or services listed below in the last 12 months? - Meals Services</v>
      </c>
      <c r="D227" s="134"/>
      <c r="E227" s="134"/>
      <c r="F227" s="134"/>
      <c r="G227" s="134"/>
      <c r="H227" s="134"/>
      <c r="I227" s="134"/>
      <c r="J227" s="134" t="s">
        <v>3</v>
      </c>
      <c r="K227" s="134"/>
      <c r="L227" s="143"/>
    </row>
    <row r="228" spans="2:12" ht="38.5" hidden="1" customHeight="1" x14ac:dyDescent="0.35">
      <c r="B228" s="41" t="s">
        <v>212</v>
      </c>
      <c r="C228" s="142" t="str" cm="1">
        <f t="array" aca="1" ref="C228" ca="1">HYPERLINK("#"&amp;CELL("address",INDEX('Data Items'!C:C,MATCH(B228,'Data Items'!C:C,0))),B228)</f>
        <v>Q5i. Has the person you care for used any of the support or services listed below in the last 12 months? - Equipment or adaptation to their home (such as a wheelchair or handrails)</v>
      </c>
      <c r="D228" s="134"/>
      <c r="E228" s="134"/>
      <c r="F228" s="134"/>
      <c r="G228" s="134"/>
      <c r="H228" s="134"/>
      <c r="I228" s="134"/>
      <c r="J228" s="134" t="s">
        <v>3</v>
      </c>
      <c r="K228" s="134"/>
      <c r="L228" s="143"/>
    </row>
    <row r="229" spans="2:12" ht="38.5" hidden="1" customHeight="1" x14ac:dyDescent="0.35">
      <c r="B229" s="41" t="s">
        <v>213</v>
      </c>
      <c r="C229" s="142" t="str" cm="1">
        <f t="array" aca="1" ref="C229" ca="1">HYPERLINK("#"&amp;CELL("address",INDEX('Data Items'!C:C,MATCH(B229,'Data Items'!C:C,0))),B229)</f>
        <v>Q5j. Has the person you care for used any of the support or services listed below in the last 12 months? - Lifeline Alarm</v>
      </c>
      <c r="D229" s="134"/>
      <c r="E229" s="134"/>
      <c r="F229" s="134"/>
      <c r="G229" s="134"/>
      <c r="H229" s="134"/>
      <c r="I229" s="134"/>
      <c r="J229" s="134" t="s">
        <v>3</v>
      </c>
      <c r="K229" s="134"/>
      <c r="L229" s="143"/>
    </row>
    <row r="230" spans="2:12" ht="38.5" hidden="1" customHeight="1" x14ac:dyDescent="0.35">
      <c r="B230" s="41" t="s">
        <v>214</v>
      </c>
      <c r="C230" s="142" t="str" cm="1">
        <f t="array" aca="1" ref="C230" ca="1">HYPERLINK("#"&amp;CELL("address",INDEX('Data Items'!C:C,MATCH(B230,'Data Items'!C:C,0))),B230)</f>
        <v>Q5k. Has the person you care for used any of the support or services listed below in the last 12 months? - They are permanently resident in a care home</v>
      </c>
      <c r="D230" s="134"/>
      <c r="E230" s="134"/>
      <c r="F230" s="134"/>
      <c r="G230" s="134"/>
      <c r="H230" s="134"/>
      <c r="I230" s="134"/>
      <c r="J230" s="134" t="s">
        <v>3</v>
      </c>
      <c r="K230" s="134"/>
      <c r="L230" s="143"/>
    </row>
    <row r="231" spans="2:12" ht="38.5" hidden="1" customHeight="1" x14ac:dyDescent="0.35">
      <c r="B231" s="43" t="s">
        <v>215</v>
      </c>
      <c r="C231" s="142" t="str" cm="1">
        <f t="array" aca="1" ref="C231" ca="1">HYPERLINK("#"&amp;CELL("address",INDEX('Data Items'!C:C,MATCH(B231,'Data Items'!C:C,0))),B231)</f>
        <v>Q6a - Which of the following statements best describes how clean and comfortable your home is?</v>
      </c>
      <c r="D231" s="134"/>
      <c r="E231" s="134" t="s">
        <v>3</v>
      </c>
      <c r="F231" s="134"/>
      <c r="G231" s="134"/>
      <c r="H231" s="134"/>
      <c r="I231" s="134"/>
      <c r="J231" s="134"/>
      <c r="K231" s="134"/>
      <c r="L231" s="143"/>
    </row>
    <row r="232" spans="2:12" ht="38.5" hidden="1" customHeight="1" x14ac:dyDescent="0.35">
      <c r="B232" s="41" t="s">
        <v>216</v>
      </c>
      <c r="C232" s="142" t="str" cm="1">
        <f t="array" aca="1" ref="C232" ca="1">HYPERLINK("#"&amp;CELL("address",INDEX('Data Items'!C:C,MATCH(B232,'Data Items'!C:C,0))),B232)</f>
        <v>Q6a. Have you used any of the support or services listed below, to help you as a carer over the last 12 months? - Information and advice</v>
      </c>
      <c r="D232" s="134"/>
      <c r="E232" s="134"/>
      <c r="F232" s="134"/>
      <c r="G232" s="134"/>
      <c r="H232" s="134"/>
      <c r="I232" s="134"/>
      <c r="J232" s="134" t="s">
        <v>3</v>
      </c>
      <c r="K232" s="134"/>
      <c r="L232" s="143"/>
    </row>
    <row r="233" spans="2:12" ht="38.5" hidden="1" customHeight="1" x14ac:dyDescent="0.35">
      <c r="B233" s="43" t="s">
        <v>217</v>
      </c>
      <c r="C233" s="142" t="str" cm="1">
        <f t="array" aca="1" ref="C233" ca="1">HYPERLINK("#"&amp;CELL("address",INDEX('Data Items'!C:C,MATCH(B233,'Data Items'!C:C,0))),B233)</f>
        <v>Q6b - Do care and support services help you in keeping your home clean and comfortable?</v>
      </c>
      <c r="D233" s="134"/>
      <c r="E233" s="134" t="s">
        <v>3</v>
      </c>
      <c r="F233" s="134"/>
      <c r="G233" s="134"/>
      <c r="H233" s="134"/>
      <c r="I233" s="134"/>
      <c r="J233" s="134"/>
      <c r="K233" s="134"/>
      <c r="L233" s="143"/>
    </row>
    <row r="234" spans="2:12" ht="38.5" hidden="1" customHeight="1" x14ac:dyDescent="0.35">
      <c r="B234" s="41" t="s">
        <v>218</v>
      </c>
      <c r="C234" s="142" t="str" cm="1">
        <f t="array" aca="1" ref="C234" ca="1">HYPERLINK("#"&amp;CELL("address",INDEX('Data Items'!C:C,MATCH(B234,'Data Items'!C:C,0))),B234)</f>
        <v>Q6b. Have you used any of the support or services listed below, to help you as a carer over the last 12 months? - Support from carers groups or someone to talk to in confidence</v>
      </c>
      <c r="D234" s="134"/>
      <c r="E234" s="134"/>
      <c r="F234" s="134"/>
      <c r="G234" s="134"/>
      <c r="H234" s="134"/>
      <c r="I234" s="134"/>
      <c r="J234" s="134" t="s">
        <v>3</v>
      </c>
      <c r="K234" s="134"/>
      <c r="L234" s="143"/>
    </row>
    <row r="235" spans="2:12" ht="38.5" hidden="1" customHeight="1" x14ac:dyDescent="0.35">
      <c r="B235" s="41" t="s">
        <v>219</v>
      </c>
      <c r="C235" s="142" t="str" cm="1">
        <f t="array" aca="1" ref="C235" ca="1">HYPERLINK("#"&amp;CELL("address",INDEX('Data Items'!C:C,MATCH(B235,'Data Items'!C:C,0))),B235)</f>
        <v>Q6c. Have you used any of the support or services listed below, to help you as a carer over the last 12 months? - Training for carers</v>
      </c>
      <c r="D235" s="134"/>
      <c r="E235" s="134"/>
      <c r="F235" s="134"/>
      <c r="G235" s="134"/>
      <c r="H235" s="134"/>
      <c r="I235" s="134"/>
      <c r="J235" s="134" t="s">
        <v>3</v>
      </c>
      <c r="K235" s="134"/>
      <c r="L235" s="143"/>
    </row>
    <row r="236" spans="2:12" ht="38.5" hidden="1" customHeight="1" x14ac:dyDescent="0.35">
      <c r="B236" s="41" t="s">
        <v>220</v>
      </c>
      <c r="C236" s="142" t="str" cm="1">
        <f t="array" aca="1" ref="C236" ca="1">HYPERLINK("#"&amp;CELL("address",INDEX('Data Items'!C:C,MATCH(B236,'Data Items'!C:C,0))),B236)</f>
        <v>Q6d. Have you used any of the support or services listed below, to help you as a carer over the last 12 months? - Support to keep you in employment</v>
      </c>
      <c r="D236" s="134"/>
      <c r="E236" s="134"/>
      <c r="F236" s="134"/>
      <c r="G236" s="134"/>
      <c r="H236" s="134"/>
      <c r="I236" s="134"/>
      <c r="J236" s="134" t="s">
        <v>3</v>
      </c>
      <c r="K236" s="134"/>
      <c r="L236" s="143"/>
    </row>
    <row r="237" spans="2:12" ht="38.5" hidden="1" customHeight="1" x14ac:dyDescent="0.35">
      <c r="B237" s="41" t="s">
        <v>221</v>
      </c>
      <c r="C237" s="142" t="str" cm="1">
        <f t="array" aca="1" ref="C237" ca="1">HYPERLINK("#"&amp;CELL("address",INDEX('Data Items'!C:C,MATCH(B237,'Data Items'!C:C,0))),B237)</f>
        <v>Q7. Which of the following statements best describes how you spend your time?</v>
      </c>
      <c r="D237" s="134"/>
      <c r="E237" s="134"/>
      <c r="F237" s="134"/>
      <c r="G237" s="134"/>
      <c r="H237" s="134"/>
      <c r="I237" s="134"/>
      <c r="J237" s="134" t="s">
        <v>3</v>
      </c>
      <c r="K237" s="134"/>
      <c r="L237" s="143"/>
    </row>
    <row r="238" spans="2:12" ht="38.5" hidden="1" customHeight="1" x14ac:dyDescent="0.35">
      <c r="B238" s="43" t="s">
        <v>222</v>
      </c>
      <c r="C238" s="142" t="str" cm="1">
        <f t="array" aca="1" ref="C238" ca="1">HYPERLINK("#"&amp;CELL("address",INDEX('Data Items'!C:C,MATCH(B238,'Data Items'!C:C,0))),B238)</f>
        <v>Q7a - Which of the following statements best describes how safe you feel?</v>
      </c>
      <c r="D238" s="134"/>
      <c r="E238" s="134" t="s">
        <v>3</v>
      </c>
      <c r="F238" s="134"/>
      <c r="G238" s="134"/>
      <c r="H238" s="134"/>
      <c r="I238" s="134"/>
      <c r="J238" s="134"/>
      <c r="K238" s="134"/>
      <c r="L238" s="143"/>
    </row>
    <row r="239" spans="2:12" ht="38.5" hidden="1" customHeight="1" x14ac:dyDescent="0.35">
      <c r="B239" s="43" t="s">
        <v>223</v>
      </c>
      <c r="C239" s="142" t="str" cm="1">
        <f t="array" aca="1" ref="C239" ca="1">HYPERLINK("#"&amp;CELL("address",INDEX('Data Items'!C:C,MATCH(B239,'Data Items'!C:C,0))),B239)</f>
        <v>Q7b - Do care and support services help you in feeling safe?</v>
      </c>
      <c r="D239" s="134"/>
      <c r="E239" s="134" t="s">
        <v>3</v>
      </c>
      <c r="F239" s="134"/>
      <c r="G239" s="134"/>
      <c r="H239" s="134"/>
      <c r="I239" s="134"/>
      <c r="J239" s="134"/>
      <c r="K239" s="134"/>
      <c r="L239" s="143"/>
    </row>
    <row r="240" spans="2:12" ht="38.5" hidden="1" customHeight="1" x14ac:dyDescent="0.35">
      <c r="B240" s="41" t="s">
        <v>224</v>
      </c>
      <c r="C240" s="142" t="str" cm="1">
        <f t="array" aca="1" ref="C240" ca="1">HYPERLINK("#"&amp;CELL("address",INDEX('Data Items'!C:C,MATCH(B240,'Data Items'!C:C,0))),B240)</f>
        <v>Q8. Which of the following statements best describes how much control you have over your daily life?</v>
      </c>
      <c r="D240" s="134"/>
      <c r="E240" s="134"/>
      <c r="F240" s="134"/>
      <c r="G240" s="134"/>
      <c r="H240" s="134"/>
      <c r="I240" s="134"/>
      <c r="J240" s="134" t="s">
        <v>3</v>
      </c>
      <c r="K240" s="134"/>
      <c r="L240" s="143"/>
    </row>
    <row r="241" spans="2:12" ht="38.5" hidden="1" customHeight="1" x14ac:dyDescent="0.35">
      <c r="B241" s="43" t="s">
        <v>225</v>
      </c>
      <c r="C241" s="142" t="str" cm="1">
        <f t="array" aca="1" ref="C241" ca="1">HYPERLINK("#"&amp;CELL("address",INDEX('Data Items'!C:C,MATCH(B241,'Data Items'!C:C,0))),B241)</f>
        <v>Q8a - Thinking about how much contact you've had with people you like, which of the following statements best describes your social situation?</v>
      </c>
      <c r="D241" s="134"/>
      <c r="E241" s="134" t="s">
        <v>3</v>
      </c>
      <c r="F241" s="134"/>
      <c r="G241" s="134"/>
      <c r="H241" s="134"/>
      <c r="I241" s="134"/>
      <c r="J241" s="134"/>
      <c r="K241" s="134"/>
      <c r="L241" s="143"/>
    </row>
    <row r="242" spans="2:12" ht="38.5" hidden="1" customHeight="1" x14ac:dyDescent="0.35">
      <c r="B242" s="43" t="s">
        <v>226</v>
      </c>
      <c r="C242" s="142" t="str" cm="1">
        <f t="array" aca="1" ref="C242" ca="1">HYPERLINK("#"&amp;CELL("address",INDEX('Data Items'!C:C,MATCH(B242,'Data Items'!C:C,0))),B242)</f>
        <v>Q8b - Do care and support services help you in having social contact with people?</v>
      </c>
      <c r="D242" s="134"/>
      <c r="E242" s="134" t="s">
        <v>3</v>
      </c>
      <c r="F242" s="134"/>
      <c r="G242" s="134"/>
      <c r="H242" s="134"/>
      <c r="I242" s="134"/>
      <c r="J242" s="134"/>
      <c r="K242" s="134"/>
      <c r="L242" s="143"/>
    </row>
    <row r="243" spans="2:12" ht="38.5" hidden="1" customHeight="1" x14ac:dyDescent="0.35">
      <c r="B243" s="41" t="s">
        <v>227</v>
      </c>
      <c r="C243" s="142" t="str" cm="1">
        <f t="array" aca="1" ref="C243" ca="1">HYPERLINK("#"&amp;CELL("address",INDEX('Data Items'!C:C,MATCH(B243,'Data Items'!C:C,0))),B243)</f>
        <v>Q9. Thinking about how much time you have to look after yourself – in terms of getting enough sleep or eating well – which statement best describes your present situation?</v>
      </c>
      <c r="D243" s="134"/>
      <c r="E243" s="134"/>
      <c r="F243" s="134"/>
      <c r="G243" s="134"/>
      <c r="H243" s="134"/>
      <c r="I243" s="134"/>
      <c r="J243" s="134" t="s">
        <v>3</v>
      </c>
      <c r="K243" s="134"/>
      <c r="L243" s="143"/>
    </row>
    <row r="244" spans="2:12" ht="38.5" hidden="1" customHeight="1" x14ac:dyDescent="0.35">
      <c r="B244" s="43" t="s">
        <v>228</v>
      </c>
      <c r="C244" s="142" t="str" cm="1">
        <f t="array" aca="1" ref="C244" ca="1">HYPERLINK("#"&amp;CELL("address",INDEX('Data Items'!C:C,MATCH(B244,'Data Items'!C:C,0))),B244)</f>
        <v>Q9a - Which of the following statements best describes how you spend your time?</v>
      </c>
      <c r="D244" s="134"/>
      <c r="E244" s="134" t="s">
        <v>3</v>
      </c>
      <c r="F244" s="134"/>
      <c r="G244" s="134"/>
      <c r="H244" s="134"/>
      <c r="I244" s="134"/>
      <c r="J244" s="134"/>
      <c r="K244" s="134"/>
      <c r="L244" s="143"/>
    </row>
    <row r="245" spans="2:12" ht="38.5" hidden="1" customHeight="1" x14ac:dyDescent="0.35">
      <c r="B245" s="43" t="s">
        <v>229</v>
      </c>
      <c r="C245" s="142" t="str" cm="1">
        <f t="array" aca="1" ref="C245" ca="1">HYPERLINK("#"&amp;CELL("address",INDEX('Data Items'!C:C,MATCH(B245,'Data Items'!C:C,0))),B245)</f>
        <v>Q9b - Do care and support services help you in the way you spend your time?</v>
      </c>
      <c r="D245" s="134"/>
      <c r="E245" s="134" t="s">
        <v>3</v>
      </c>
      <c r="F245" s="134"/>
      <c r="G245" s="134"/>
      <c r="H245" s="134"/>
      <c r="I245" s="134"/>
      <c r="J245" s="134"/>
      <c r="K245" s="134"/>
      <c r="L245" s="143"/>
    </row>
    <row r="246" spans="2:12" ht="23.5" hidden="1" customHeight="1" x14ac:dyDescent="0.35">
      <c r="B246" s="56" t="s">
        <v>230</v>
      </c>
      <c r="C246" s="142" t="str" cm="1">
        <f t="array" aca="1" ref="C246" ca="1">HYPERLINK("#"&amp;CELL("address",INDEX('Data Items'!C:C,MATCH(B246,'Data Items'!C:C,0))),B246)</f>
        <v>Reason for end of DPA</v>
      </c>
      <c r="D246" s="134"/>
      <c r="E246" s="134"/>
      <c r="F246" s="134" t="s">
        <v>3</v>
      </c>
      <c r="G246" s="134"/>
      <c r="H246" s="134"/>
      <c r="I246" s="134"/>
      <c r="J246" s="134"/>
      <c r="K246" s="134"/>
      <c r="L246" s="143"/>
    </row>
    <row r="247" spans="2:12" ht="23.5" hidden="1" customHeight="1" x14ac:dyDescent="0.35">
      <c r="B247" s="56" t="s">
        <v>231</v>
      </c>
      <c r="C247" s="142" t="str" cm="1">
        <f t="array" aca="1" ref="C247" ca="1">HYPERLINK("#"&amp;CELL("address",INDEX('Data Items'!C:C,MATCH(B247,'Data Items'!C:C,0))),B247)</f>
        <v xml:space="preserve">Reason Not Granted </v>
      </c>
      <c r="D247" s="134"/>
      <c r="E247" s="134"/>
      <c r="F247" s="134"/>
      <c r="G247" s="134" t="s">
        <v>3</v>
      </c>
      <c r="H247" s="134"/>
      <c r="I247" s="134"/>
      <c r="J247" s="134"/>
      <c r="K247" s="134"/>
      <c r="L247" s="143"/>
    </row>
    <row r="248" spans="2:12" ht="23.5" hidden="1" customHeight="1" x14ac:dyDescent="0.35">
      <c r="B248" s="58" t="s">
        <v>232</v>
      </c>
      <c r="C248" s="142" t="str" cm="1">
        <f t="array" aca="1" ref="C248" ca="1">HYPERLINK("#"&amp;CELL("address",INDEX('Data Items'!C:C,MATCH(B248,'Data Items'!C:C,0))),B248)</f>
        <v>Reference Number</v>
      </c>
      <c r="D248" s="134"/>
      <c r="E248" s="134"/>
      <c r="F248" s="134"/>
      <c r="G248" s="134"/>
      <c r="H248" s="134" t="s">
        <v>3</v>
      </c>
      <c r="I248" s="134"/>
      <c r="J248" s="134"/>
      <c r="K248" s="134"/>
      <c r="L248" s="143"/>
    </row>
    <row r="249" spans="2:12" ht="23.5" hidden="1" customHeight="1" x14ac:dyDescent="0.35">
      <c r="B249" s="58" t="s">
        <v>233</v>
      </c>
      <c r="C249" s="142" t="str" cm="1">
        <f t="array" aca="1" ref="C249" ca="1">HYPERLINK("#"&amp;CELL("address",INDEX('Data Items'!C:C,MATCH(B249,'Data Items'!C:C,0))),B249)</f>
        <v>Relationship of Guardian to the Client</v>
      </c>
      <c r="D249" s="134"/>
      <c r="E249" s="134"/>
      <c r="F249" s="134"/>
      <c r="G249" s="134"/>
      <c r="H249" s="134" t="s">
        <v>3</v>
      </c>
      <c r="I249" s="134"/>
      <c r="J249" s="134"/>
      <c r="K249" s="134"/>
      <c r="L249" s="143"/>
    </row>
    <row r="250" spans="2:12" ht="23.5" hidden="1" customHeight="1" x14ac:dyDescent="0.35">
      <c r="B250" s="42" t="s">
        <v>234</v>
      </c>
      <c r="C250" s="142" t="str" cm="1">
        <f t="array" aca="1" ref="C250" ca="1">HYPERLINK("#"&amp;CELL("address",INDEX('Data Items'!C:C,MATCH(B250,'Data Items'!C:C,0))),B250)</f>
        <v>Religion - Carer</v>
      </c>
      <c r="D250" s="134"/>
      <c r="E250" s="134"/>
      <c r="F250" s="134"/>
      <c r="G250" s="134"/>
      <c r="H250" s="134"/>
      <c r="I250" s="134"/>
      <c r="J250" s="134" t="s">
        <v>3</v>
      </c>
      <c r="K250" s="134"/>
      <c r="L250" s="143"/>
    </row>
    <row r="251" spans="2:12" ht="23.5" hidden="1" customHeight="1" x14ac:dyDescent="0.35">
      <c r="B251" s="56" t="s">
        <v>235</v>
      </c>
      <c r="C251" s="142" t="str" cm="1">
        <f t="array" aca="1" ref="C251" ca="1">HYPERLINK("#"&amp;CELL("address",INDEX('Data Items'!C:C,MATCH(B251,'Data Items'!C:C,0))),B251)</f>
        <v>Religion (ASCS)</v>
      </c>
      <c r="D251" s="134"/>
      <c r="E251" s="134" t="s">
        <v>3</v>
      </c>
      <c r="F251" s="134"/>
      <c r="G251" s="134"/>
      <c r="H251" s="134"/>
      <c r="I251" s="134"/>
      <c r="J251" s="134"/>
      <c r="K251" s="134"/>
      <c r="L251" s="143"/>
    </row>
    <row r="252" spans="2:12" ht="23.5" hidden="1" customHeight="1" x14ac:dyDescent="0.35">
      <c r="B252" s="56" t="s">
        <v>236</v>
      </c>
      <c r="C252" s="142" t="str" cm="1">
        <f t="array" aca="1" ref="C252" ca="1">HYPERLINK("#"&amp;CELL("address",INDEX('Data Items'!C:C,MATCH(B252,'Data Items'!C:C,0))),B252)</f>
        <v>Reported Health Condition</v>
      </c>
      <c r="D252" s="134"/>
      <c r="E252" s="134"/>
      <c r="F252" s="134"/>
      <c r="G252" s="134"/>
      <c r="H252" s="134"/>
      <c r="I252" s="134" t="s">
        <v>3</v>
      </c>
      <c r="J252" s="134"/>
      <c r="K252" s="134"/>
      <c r="L252" s="143"/>
    </row>
    <row r="253" spans="2:12" ht="23.5" hidden="1" customHeight="1" x14ac:dyDescent="0.35">
      <c r="B253" s="42" t="s">
        <v>237</v>
      </c>
      <c r="C253" s="142" t="str" cm="1">
        <f t="array" aca="1" ref="C253" ca="1">HYPERLINK("#"&amp;CELL("address",INDEX('Data Items'!C:C,MATCH(B253,'Data Items'!C:C,0))),B253)</f>
        <v>Reported Health Condition: Acquired Brain Injury</v>
      </c>
      <c r="D253" s="134"/>
      <c r="E253" s="134" t="s">
        <v>3</v>
      </c>
      <c r="F253" s="134"/>
      <c r="G253" s="134"/>
      <c r="H253" s="134"/>
      <c r="I253" s="134"/>
      <c r="J253" s="134" t="s">
        <v>3</v>
      </c>
      <c r="K253" s="134"/>
      <c r="L253" s="143"/>
    </row>
    <row r="254" spans="2:12" ht="23.5" hidden="1" customHeight="1" x14ac:dyDescent="0.35">
      <c r="B254" s="42" t="s">
        <v>238</v>
      </c>
      <c r="C254" s="142" t="str" cm="1">
        <f t="array" aca="1" ref="C254" ca="1">HYPERLINK("#"&amp;CELL("address",INDEX('Data Items'!C:C,MATCH(B254,'Data Items'!C:C,0))),B254)</f>
        <v>Reported Health Condition: Acquired Physical Injury</v>
      </c>
      <c r="D254" s="134"/>
      <c r="E254" s="134" t="s">
        <v>3</v>
      </c>
      <c r="F254" s="134"/>
      <c r="G254" s="134"/>
      <c r="H254" s="134"/>
      <c r="I254" s="134"/>
      <c r="J254" s="134" t="s">
        <v>3</v>
      </c>
      <c r="K254" s="134"/>
      <c r="L254" s="143"/>
    </row>
    <row r="255" spans="2:12" ht="23.5" hidden="1" customHeight="1" x14ac:dyDescent="0.35">
      <c r="B255" s="42"/>
      <c r="C255" s="142" t="s">
        <v>2016</v>
      </c>
      <c r="D255" s="134"/>
      <c r="E255" s="134" t="s">
        <v>3</v>
      </c>
      <c r="F255" s="134"/>
      <c r="G255" s="134"/>
      <c r="H255" s="134"/>
      <c r="I255" s="134"/>
      <c r="J255" s="134"/>
      <c r="K255" s="134"/>
      <c r="L255" s="143"/>
    </row>
    <row r="256" spans="2:12" ht="23.5" hidden="1" customHeight="1" x14ac:dyDescent="0.35">
      <c r="B256" s="42" t="s">
        <v>239</v>
      </c>
      <c r="C256" s="142" t="str" cm="1">
        <f t="array" aca="1" ref="C256" ca="1">HYPERLINK("#"&amp;CELL("address",INDEX('Data Items'!C:C,MATCH(B256,'Data Items'!C:C,0))),B256)</f>
        <v>Reported Health Condition: Asperger Syndrome / High Functioning Autism</v>
      </c>
      <c r="D256" s="134"/>
      <c r="E256" s="134" t="s">
        <v>3</v>
      </c>
      <c r="F256" s="134"/>
      <c r="G256" s="134"/>
      <c r="H256" s="134"/>
      <c r="I256" s="134"/>
      <c r="J256" s="134" t="s">
        <v>3</v>
      </c>
      <c r="K256" s="134"/>
      <c r="L256" s="143"/>
    </row>
    <row r="257" spans="2:12" ht="23.5" hidden="1" customHeight="1" x14ac:dyDescent="0.35">
      <c r="B257" s="42" t="s">
        <v>240</v>
      </c>
      <c r="C257" s="142" t="str" cm="1">
        <f t="array" aca="1" ref="C257" ca="1">HYPERLINK("#"&amp;CELL("address",INDEX('Data Items'!C:C,MATCH(B257,'Data Items'!C:C,0))),B257)</f>
        <v>Reported Health Condition: Autism (excluding Asperger Syndrome /  High Functioning Autism)</v>
      </c>
      <c r="D257" s="134"/>
      <c r="E257" s="134" t="s">
        <v>3</v>
      </c>
      <c r="F257" s="134"/>
      <c r="G257" s="134"/>
      <c r="H257" s="134"/>
      <c r="I257" s="134"/>
      <c r="J257" s="134" t="s">
        <v>3</v>
      </c>
      <c r="K257" s="134"/>
      <c r="L257" s="143"/>
    </row>
    <row r="258" spans="2:12" ht="23.5" hidden="1" customHeight="1" x14ac:dyDescent="0.35">
      <c r="B258" s="42" t="s">
        <v>241</v>
      </c>
      <c r="C258" s="142" t="str" cm="1">
        <f t="array" aca="1" ref="C258" ca="1">HYPERLINK("#"&amp;CELL("address",INDEX('Data Items'!C:C,MATCH(B258,'Data Items'!C:C,0))),B258)</f>
        <v>Reported Health Condition: Cancer</v>
      </c>
      <c r="D258" s="134"/>
      <c r="E258" s="134" t="s">
        <v>3</v>
      </c>
      <c r="F258" s="134"/>
      <c r="G258" s="134"/>
      <c r="H258" s="134"/>
      <c r="I258" s="134"/>
      <c r="J258" s="134" t="s">
        <v>3</v>
      </c>
      <c r="K258" s="134"/>
      <c r="L258" s="143"/>
    </row>
    <row r="259" spans="2:12" ht="23.5" hidden="1" customHeight="1" x14ac:dyDescent="0.35">
      <c r="B259" s="42" t="s">
        <v>242</v>
      </c>
      <c r="C259" s="142" t="str" cm="1">
        <f t="array" aca="1" ref="C259" ca="1">HYPERLINK("#"&amp;CELL("address",INDEX('Data Items'!C:C,MATCH(B259,'Data Items'!C:C,0))),B259)</f>
        <v>Reported Health Condition: Chronic Obstructive Pulmonary Disease</v>
      </c>
      <c r="D259" s="134"/>
      <c r="E259" s="134" t="s">
        <v>3</v>
      </c>
      <c r="F259" s="134"/>
      <c r="G259" s="134"/>
      <c r="H259" s="134"/>
      <c r="I259" s="134"/>
      <c r="J259" s="134" t="s">
        <v>3</v>
      </c>
      <c r="K259" s="134"/>
      <c r="L259" s="143"/>
    </row>
    <row r="260" spans="2:12" ht="23.5" hidden="1" customHeight="1" x14ac:dyDescent="0.35">
      <c r="B260" s="42" t="s">
        <v>243</v>
      </c>
      <c r="C260" s="142" t="str" cm="1">
        <f t="array" aca="1" ref="C260" ca="1">HYPERLINK("#"&amp;CELL("address",INDEX('Data Items'!C:C,MATCH(B260,'Data Items'!C:C,0))),B260)</f>
        <v>Reported Health Condition: Dementia</v>
      </c>
      <c r="D260" s="134"/>
      <c r="E260" s="134" t="s">
        <v>3</v>
      </c>
      <c r="F260" s="134"/>
      <c r="G260" s="134"/>
      <c r="H260" s="134"/>
      <c r="I260" s="134"/>
      <c r="J260" s="134" t="s">
        <v>3</v>
      </c>
      <c r="K260" s="134"/>
      <c r="L260" s="143"/>
    </row>
    <row r="261" spans="2:12" ht="23.5" hidden="1" customHeight="1" x14ac:dyDescent="0.35">
      <c r="B261" s="42" t="s">
        <v>244</v>
      </c>
      <c r="C261" s="142" t="str" cm="1">
        <f t="array" aca="1" ref="C261" ca="1">HYPERLINK("#"&amp;CELL("address",INDEX('Data Items'!C:C,MATCH(B261,'Data Items'!C:C,0))),B261)</f>
        <v>Reported Health Condition: Hearing impaired</v>
      </c>
      <c r="D261" s="134"/>
      <c r="E261" s="134" t="s">
        <v>3</v>
      </c>
      <c r="F261" s="134"/>
      <c r="G261" s="134"/>
      <c r="H261" s="134"/>
      <c r="I261" s="134"/>
      <c r="J261" s="134" t="s">
        <v>3</v>
      </c>
      <c r="K261" s="134"/>
      <c r="L261" s="143"/>
    </row>
    <row r="262" spans="2:12" ht="23.5" hidden="1" customHeight="1" x14ac:dyDescent="0.35">
      <c r="B262" s="42" t="s">
        <v>245</v>
      </c>
      <c r="C262" s="142" t="str" cm="1">
        <f t="array" aca="1" ref="C262" ca="1">HYPERLINK("#"&amp;CELL("address",INDEX('Data Items'!C:C,MATCH(B262,'Data Items'!C:C,0))),B262)</f>
        <v>Reported Health Condition: HIV / AIDS</v>
      </c>
      <c r="D262" s="134"/>
      <c r="E262" s="134" t="s">
        <v>3</v>
      </c>
      <c r="F262" s="134"/>
      <c r="G262" s="134"/>
      <c r="H262" s="134"/>
      <c r="I262" s="134"/>
      <c r="J262" s="134" t="s">
        <v>3</v>
      </c>
      <c r="K262" s="134"/>
      <c r="L262" s="143"/>
    </row>
    <row r="263" spans="2:12" ht="23.5" hidden="1" customHeight="1" x14ac:dyDescent="0.35">
      <c r="B263" s="42" t="s">
        <v>246</v>
      </c>
      <c r="C263" s="142" t="str" cm="1">
        <f t="array" aca="1" ref="C263" ca="1">HYPERLINK("#"&amp;CELL("address",INDEX('Data Items'!C:C,MATCH(B263,'Data Items'!C:C,0))),B263)</f>
        <v>Reported Health Condition: Learning Disability</v>
      </c>
      <c r="D263" s="134"/>
      <c r="E263" s="134" t="s">
        <v>3</v>
      </c>
      <c r="F263" s="134"/>
      <c r="G263" s="134"/>
      <c r="H263" s="134"/>
      <c r="I263" s="134"/>
      <c r="J263" s="134" t="s">
        <v>3</v>
      </c>
      <c r="K263" s="134"/>
      <c r="L263" s="143"/>
    </row>
    <row r="264" spans="2:12" ht="23.5" hidden="1" customHeight="1" x14ac:dyDescent="0.35">
      <c r="B264" s="42" t="s">
        <v>247</v>
      </c>
      <c r="C264" s="142" t="str" cm="1">
        <f t="array" aca="1" ref="C264" ca="1">HYPERLINK("#"&amp;CELL("address",INDEX('Data Items'!C:C,MATCH(B264,'Data Items'!C:C,0))),B264)</f>
        <v>Reported Health Condition: Motor Neurone Disease</v>
      </c>
      <c r="D264" s="134"/>
      <c r="E264" s="134" t="s">
        <v>3</v>
      </c>
      <c r="F264" s="134"/>
      <c r="G264" s="134"/>
      <c r="H264" s="134"/>
      <c r="I264" s="134"/>
      <c r="J264" s="134" t="s">
        <v>3</v>
      </c>
      <c r="K264" s="134"/>
      <c r="L264" s="143"/>
    </row>
    <row r="265" spans="2:12" ht="23.5" hidden="1" customHeight="1" x14ac:dyDescent="0.35">
      <c r="B265" s="42" t="s">
        <v>248</v>
      </c>
      <c r="C265" s="142" t="str" cm="1">
        <f t="array" aca="1" ref="C265" ca="1">HYPERLINK("#"&amp;CELL("address",INDEX('Data Items'!C:C,MATCH(B265,'Data Items'!C:C,0))),B265)</f>
        <v>Reported Health Condition: No Relevant Long Term Reported Health Conditions</v>
      </c>
      <c r="D265" s="134"/>
      <c r="E265" s="134" t="s">
        <v>3</v>
      </c>
      <c r="F265" s="134"/>
      <c r="G265" s="134"/>
      <c r="H265" s="134"/>
      <c r="I265" s="134"/>
      <c r="J265" s="134" t="s">
        <v>3</v>
      </c>
      <c r="K265" s="134"/>
      <c r="L265" s="143"/>
    </row>
    <row r="266" spans="2:12" ht="23.5" hidden="1" customHeight="1" x14ac:dyDescent="0.35">
      <c r="B266" s="42" t="s">
        <v>249</v>
      </c>
      <c r="C266" s="142" t="str" cm="1">
        <f t="array" aca="1" ref="C266" ca="1">HYPERLINK("#"&amp;CELL("address",INDEX('Data Items'!C:C,MATCH(B266,'Data Items'!C:C,0))),B266)</f>
        <v>Reported Health Condition: Other Learning, Developmental or Intellectual Disability</v>
      </c>
      <c r="D266" s="134"/>
      <c r="E266" s="134" t="s">
        <v>3</v>
      </c>
      <c r="F266" s="134"/>
      <c r="G266" s="134"/>
      <c r="H266" s="134"/>
      <c r="I266" s="134"/>
      <c r="J266" s="134" t="s">
        <v>3</v>
      </c>
      <c r="K266" s="134"/>
      <c r="L266" s="143"/>
    </row>
    <row r="267" spans="2:12" ht="23.5" hidden="1" customHeight="1" x14ac:dyDescent="0.35">
      <c r="B267" s="42" t="s">
        <v>250</v>
      </c>
      <c r="C267" s="142" t="str" cm="1">
        <f t="array" aca="1" ref="C267" ca="1">HYPERLINK("#"&amp;CELL("address",INDEX('Data Items'!C:C,MATCH(B267,'Data Items'!C:C,0))),B267)</f>
        <v>Reported Health Condition: Other Long Term Health condition - Neurological</v>
      </c>
      <c r="D267" s="134"/>
      <c r="E267" s="134" t="s">
        <v>3</v>
      </c>
      <c r="F267" s="134"/>
      <c r="G267" s="134"/>
      <c r="H267" s="134"/>
      <c r="I267" s="134"/>
      <c r="J267" s="134" t="s">
        <v>3</v>
      </c>
      <c r="K267" s="134"/>
      <c r="L267" s="143"/>
    </row>
    <row r="268" spans="2:12" ht="23.5" hidden="1" customHeight="1" x14ac:dyDescent="0.35">
      <c r="B268" s="42" t="s">
        <v>251</v>
      </c>
      <c r="C268" s="142" t="str" cm="1">
        <f t="array" aca="1" ref="C268" ca="1">HYPERLINK("#"&amp;CELL("address",INDEX('Data Items'!C:C,MATCH(B268,'Data Items'!C:C,0))),B268)</f>
        <v>Reported Health Condition: Other Long Term Health condition - Physical</v>
      </c>
      <c r="D268" s="134"/>
      <c r="E268" s="134" t="s">
        <v>3</v>
      </c>
      <c r="F268" s="134"/>
      <c r="G268" s="134"/>
      <c r="H268" s="134"/>
      <c r="I268" s="134"/>
      <c r="J268" s="134" t="s">
        <v>3</v>
      </c>
      <c r="K268" s="134"/>
      <c r="L268" s="143"/>
    </row>
    <row r="269" spans="2:12" ht="23.5" hidden="1" customHeight="1" x14ac:dyDescent="0.35">
      <c r="B269" s="42" t="s">
        <v>252</v>
      </c>
      <c r="C269" s="142" t="str" cm="1">
        <f t="array" aca="1" ref="C269" ca="1">HYPERLINK("#"&amp;CELL("address",INDEX('Data Items'!C:C,MATCH(B269,'Data Items'!C:C,0))),B269)</f>
        <v>Reported Health Condition: Other Mental Health Condition</v>
      </c>
      <c r="D269" s="134"/>
      <c r="E269" s="134" t="s">
        <v>3</v>
      </c>
      <c r="F269" s="134"/>
      <c r="G269" s="134"/>
      <c r="H269" s="134"/>
      <c r="I269" s="134"/>
      <c r="J269" s="134" t="s">
        <v>3</v>
      </c>
      <c r="K269" s="134"/>
      <c r="L269" s="143"/>
    </row>
    <row r="270" spans="2:12" ht="23.5" hidden="1" customHeight="1" x14ac:dyDescent="0.35">
      <c r="B270" s="42" t="s">
        <v>253</v>
      </c>
      <c r="C270" s="142" t="str" cm="1">
        <f t="array" aca="1" ref="C270" ca="1">HYPERLINK("#"&amp;CELL("address",INDEX('Data Items'!C:C,MATCH(B270,'Data Items'!C:C,0))),B270)</f>
        <v>Reported Health Condition: Other Sensory Impairment</v>
      </c>
      <c r="D270" s="134"/>
      <c r="E270" s="134" t="s">
        <v>3</v>
      </c>
      <c r="F270" s="134"/>
      <c r="G270" s="134"/>
      <c r="H270" s="134"/>
      <c r="I270" s="134"/>
      <c r="J270" s="134" t="s">
        <v>3</v>
      </c>
      <c r="K270" s="134"/>
      <c r="L270" s="143"/>
    </row>
    <row r="271" spans="2:12" ht="23.5" hidden="1" customHeight="1" x14ac:dyDescent="0.35">
      <c r="B271" s="42" t="s">
        <v>254</v>
      </c>
      <c r="C271" s="142" t="str" cm="1">
        <f t="array" aca="1" ref="C271" ca="1">HYPERLINK("#"&amp;CELL("address",INDEX('Data Items'!C:C,MATCH(B271,'Data Items'!C:C,0))),B271)</f>
        <v>Reported Health Condition: Parkinson's</v>
      </c>
      <c r="D271" s="134"/>
      <c r="E271" s="134" t="s">
        <v>3</v>
      </c>
      <c r="F271" s="134"/>
      <c r="G271" s="134"/>
      <c r="H271" s="134"/>
      <c r="I271" s="134"/>
      <c r="J271" s="134" t="s">
        <v>3</v>
      </c>
      <c r="K271" s="134"/>
      <c r="L271" s="143"/>
    </row>
    <row r="272" spans="2:12" ht="23.5" hidden="1" customHeight="1" x14ac:dyDescent="0.35">
      <c r="B272" s="42" t="s">
        <v>255</v>
      </c>
      <c r="C272" s="142" t="str" cm="1">
        <f t="array" aca="1" ref="C272" ca="1">HYPERLINK("#"&amp;CELL("address",INDEX('Data Items'!C:C,MATCH(B272,'Data Items'!C:C,0))),B272)</f>
        <v>Reported Health Condition: Stroke</v>
      </c>
      <c r="D272" s="134"/>
      <c r="E272" s="134" t="s">
        <v>3</v>
      </c>
      <c r="F272" s="134"/>
      <c r="G272" s="134"/>
      <c r="H272" s="134"/>
      <c r="I272" s="134"/>
      <c r="J272" s="134" t="s">
        <v>3</v>
      </c>
      <c r="K272" s="134"/>
      <c r="L272" s="143"/>
    </row>
    <row r="273" spans="2:12" ht="23.5" hidden="1" customHeight="1" x14ac:dyDescent="0.35">
      <c r="B273" s="42" t="s">
        <v>256</v>
      </c>
      <c r="C273" s="142" t="str" cm="1">
        <f t="array" aca="1" ref="C273" ca="1">HYPERLINK("#"&amp;CELL("address",INDEX('Data Items'!C:C,MATCH(B273,'Data Items'!C:C,0))),B273)</f>
        <v>Reported Health Condition: Visually impaired</v>
      </c>
      <c r="D273" s="134"/>
      <c r="E273" s="134" t="s">
        <v>3</v>
      </c>
      <c r="F273" s="134"/>
      <c r="G273" s="134"/>
      <c r="H273" s="134"/>
      <c r="I273" s="134"/>
      <c r="J273" s="134" t="s">
        <v>3</v>
      </c>
      <c r="K273" s="134"/>
      <c r="L273" s="143"/>
    </row>
    <row r="274" spans="2:12" ht="23.5" hidden="1" customHeight="1" x14ac:dyDescent="0.35">
      <c r="B274" s="41" t="s">
        <v>257</v>
      </c>
      <c r="C274" s="142" t="str" cm="1">
        <f t="array" aca="1" ref="C274" ca="1">HYPERLINK("#"&amp;CELL("address",INDEX('Data Items'!C:C,MATCH(B274,'Data Items'!C:C,0))),B274)</f>
        <v>Responded to original postal questionnaire or a reminder?</v>
      </c>
      <c r="D274" s="134"/>
      <c r="E274" s="134" t="s">
        <v>3</v>
      </c>
      <c r="F274" s="134"/>
      <c r="G274" s="134"/>
      <c r="H274" s="134"/>
      <c r="I274" s="134"/>
      <c r="J274" s="134" t="s">
        <v>3</v>
      </c>
      <c r="K274" s="134"/>
      <c r="L274" s="143"/>
    </row>
    <row r="275" spans="2:12" ht="23.5" hidden="1" customHeight="1" x14ac:dyDescent="0.35">
      <c r="B275" s="42" t="s">
        <v>258</v>
      </c>
      <c r="C275" s="142" t="str" cm="1">
        <f t="array" aca="1" ref="C275" ca="1">HYPERLINK("#"&amp;CELL("address",INDEX('Data Items'!C:C,MATCH(B275,'Data Items'!C:C,0))),B275)</f>
        <v>Response or Non-Response</v>
      </c>
      <c r="D275" s="134"/>
      <c r="E275" s="134" t="s">
        <v>3</v>
      </c>
      <c r="F275" s="134"/>
      <c r="G275" s="134"/>
      <c r="H275" s="134"/>
      <c r="I275" s="134"/>
      <c r="J275" s="134" t="s">
        <v>3</v>
      </c>
      <c r="K275" s="134"/>
      <c r="L275" s="143"/>
    </row>
    <row r="276" spans="2:12" ht="23.5" hidden="1" customHeight="1" x14ac:dyDescent="0.35">
      <c r="B276" s="56" t="s">
        <v>259</v>
      </c>
      <c r="C276" s="142" t="str" cm="1">
        <f t="array" aca="1" ref="C276" ca="1">HYPERLINK("#"&amp;CELL("address",INDEX('Data Items'!C:C,MATCH(B276,'Data Items'!C:C,0))),B276)</f>
        <v>Risk Assessment Outcomes</v>
      </c>
      <c r="D276" s="134"/>
      <c r="E276" s="134"/>
      <c r="F276" s="134"/>
      <c r="G276" s="134"/>
      <c r="H276" s="134"/>
      <c r="I276" s="134" t="s">
        <v>3</v>
      </c>
      <c r="J276" s="134"/>
      <c r="K276" s="134"/>
      <c r="L276" s="143"/>
    </row>
    <row r="277" spans="2:12" ht="23.5" hidden="1" customHeight="1" x14ac:dyDescent="0.35">
      <c r="B277" s="56" t="s">
        <v>260</v>
      </c>
      <c r="C277" s="142" t="str" cm="1">
        <f t="array" aca="1" ref="C277" ca="1">HYPERLINK("#"&amp;CELL("address",INDEX('Data Items'!C:C,MATCH(B277,'Data Items'!C:C,0))),B277)</f>
        <v>Risk Outcomes</v>
      </c>
      <c r="D277" s="134"/>
      <c r="E277" s="134"/>
      <c r="F277" s="134"/>
      <c r="G277" s="134"/>
      <c r="H277" s="134"/>
      <c r="I277" s="134" t="s">
        <v>3</v>
      </c>
      <c r="J277" s="134"/>
      <c r="K277" s="134"/>
      <c r="L277" s="143"/>
    </row>
    <row r="278" spans="2:12" ht="23.5" hidden="1" customHeight="1" x14ac:dyDescent="0.35">
      <c r="B278" s="54" t="s">
        <v>261</v>
      </c>
      <c r="C278" s="142" t="str" cm="1">
        <f t="array" aca="1" ref="C278" ca="1">HYPERLINK("#"&amp;CELL("address",INDEX('Data Items'!C:C,MATCH(B278,'Data Items'!C:C,0))),B278)</f>
        <v>RO3 Overall summary</v>
      </c>
      <c r="D278" s="134" t="s">
        <v>3</v>
      </c>
      <c r="E278" s="134"/>
      <c r="F278" s="134"/>
      <c r="G278" s="134"/>
      <c r="H278" s="134"/>
      <c r="I278" s="134"/>
      <c r="J278" s="134"/>
      <c r="K278" s="134"/>
      <c r="L278" s="143"/>
    </row>
    <row r="279" spans="2:12" ht="23.5" hidden="1" customHeight="1" x14ac:dyDescent="0.35">
      <c r="B279" s="54" t="s">
        <v>262</v>
      </c>
      <c r="C279" s="142" t="str" cm="1">
        <f t="array" aca="1" ref="C279" ca="1">HYPERLINK("#"&amp;CELL("address",INDEX('Data Items'!C:C,MATCH(B279,'Data Items'!C:C,0))),B279)</f>
        <v>RO3 Summary</v>
      </c>
      <c r="D279" s="134" t="s">
        <v>3</v>
      </c>
      <c r="E279" s="134"/>
      <c r="F279" s="134"/>
      <c r="G279" s="134"/>
      <c r="H279" s="134"/>
      <c r="I279" s="134"/>
      <c r="J279" s="134"/>
      <c r="K279" s="134"/>
      <c r="L279" s="143"/>
    </row>
    <row r="280" spans="2:12" ht="23.5" customHeight="1" x14ac:dyDescent="0.35">
      <c r="B280" t="s">
        <v>263</v>
      </c>
      <c r="C280" s="142" t="str" cm="1">
        <f t="array" aca="1" ref="C280" ca="1">HYPERLINK("#"&amp;CELL("address",INDEX('Data Items'!C:C,MATCH(B280,'Data Items'!C:C,0))),B280)</f>
        <v>Route of Access 1</v>
      </c>
      <c r="D280" s="134"/>
      <c r="E280" s="134"/>
      <c r="F280" s="134"/>
      <c r="G280" s="134"/>
      <c r="H280" s="134"/>
      <c r="I280" s="134"/>
      <c r="J280" s="134"/>
      <c r="K280" s="134" t="s">
        <v>3</v>
      </c>
      <c r="L280" s="143"/>
    </row>
    <row r="281" spans="2:12" ht="23.5" customHeight="1" x14ac:dyDescent="0.35">
      <c r="B281" t="s">
        <v>264</v>
      </c>
      <c r="C281" s="142" t="str" cm="1">
        <f t="array" aca="1" ref="C281" ca="1">HYPERLINK("#"&amp;CELL("address",INDEX('Data Items'!C:C,MATCH(B281,'Data Items'!C:C,0))),B281)</f>
        <v>Route of Access 2</v>
      </c>
      <c r="D281" s="134"/>
      <c r="E281" s="134"/>
      <c r="F281" s="134"/>
      <c r="G281" s="134"/>
      <c r="H281" s="134"/>
      <c r="I281" s="134"/>
      <c r="J281" s="134"/>
      <c r="K281" s="134" t="s">
        <v>3</v>
      </c>
      <c r="L281" s="143"/>
    </row>
    <row r="282" spans="2:12" ht="23.5" hidden="1" customHeight="1" x14ac:dyDescent="0.35">
      <c r="B282" s="56" t="s">
        <v>265</v>
      </c>
      <c r="C282" s="142" t="str" cm="1">
        <f t="array" aca="1" ref="C282" ca="1">HYPERLINK("#"&amp;CELL("address",INDEX('Data Items'!C:C,MATCH(B282,'Data Items'!C:C,0))),B282)</f>
        <v>Safeguarding Activity</v>
      </c>
      <c r="D282" s="134"/>
      <c r="E282" s="134"/>
      <c r="F282" s="134"/>
      <c r="G282" s="134"/>
      <c r="H282" s="134"/>
      <c r="I282" s="134" t="s">
        <v>3</v>
      </c>
      <c r="J282" s="134"/>
      <c r="K282" s="134"/>
      <c r="L282" s="143"/>
    </row>
    <row r="283" spans="2:12" ht="23.5" hidden="1" customHeight="1" x14ac:dyDescent="0.35">
      <c r="B283" s="56" t="s">
        <v>266</v>
      </c>
      <c r="C283" s="142" t="str" cm="1">
        <f t="array" aca="1" ref="C283" ca="1">HYPERLINK("#"&amp;CELL("address",INDEX('Data Items'!C:C,MATCH(B283,'Data Items'!C:C,0))),B283)</f>
        <v>Safeguarding Adult Reviews 1</v>
      </c>
      <c r="D283" s="134"/>
      <c r="E283" s="134"/>
      <c r="F283" s="134"/>
      <c r="G283" s="134"/>
      <c r="H283" s="134"/>
      <c r="I283" s="134" t="s">
        <v>3</v>
      </c>
      <c r="J283" s="134"/>
      <c r="K283" s="134"/>
      <c r="L283" s="143"/>
    </row>
    <row r="284" spans="2:12" ht="23.5" hidden="1" customHeight="1" x14ac:dyDescent="0.35">
      <c r="B284" s="56" t="s">
        <v>267</v>
      </c>
      <c r="C284" s="142" t="str" cm="1">
        <f t="array" aca="1" ref="C284" ca="1">HYPERLINK("#"&amp;CELL("address",INDEX('Data Items'!C:C,MATCH(B284,'Data Items'!C:C,0))),B284)</f>
        <v>Safeguarding Adult Reviews 2</v>
      </c>
      <c r="D284" s="134"/>
      <c r="E284" s="134"/>
      <c r="F284" s="134"/>
      <c r="G284" s="134"/>
      <c r="H284" s="134"/>
      <c r="I284" s="134" t="s">
        <v>3</v>
      </c>
      <c r="J284" s="134"/>
      <c r="K284" s="134"/>
      <c r="L284" s="143"/>
    </row>
    <row r="285" spans="2:12" ht="23.5" hidden="1" customHeight="1" x14ac:dyDescent="0.35">
      <c r="B285" s="58" t="s">
        <v>268</v>
      </c>
      <c r="C285" s="142" t="str" cm="1">
        <f t="array" aca="1" ref="C285" ca="1">HYPERLINK("#"&amp;CELL("address",INDEX('Data Items'!C:C,MATCH(B285,'Data Items'!C:C,0))),B285)</f>
        <v>Section of the Act (7/37)</v>
      </c>
      <c r="D285" s="134"/>
      <c r="E285" s="134"/>
      <c r="F285" s="134"/>
      <c r="G285" s="134"/>
      <c r="H285" s="134" t="s">
        <v>3</v>
      </c>
      <c r="I285" s="134"/>
      <c r="J285" s="134"/>
      <c r="K285" s="134"/>
      <c r="L285" s="143"/>
    </row>
    <row r="286" spans="2:12" ht="23.5" hidden="1" customHeight="1" x14ac:dyDescent="0.35">
      <c r="B286" s="56" t="s">
        <v>269</v>
      </c>
      <c r="C286" s="142" t="str" cm="1">
        <f t="array" aca="1" ref="C286" ca="1">HYPERLINK("#"&amp;CELL("address",INDEX('Data Items'!C:C,MATCH(B286,'Data Items'!C:C,0))),B286)</f>
        <v>Security provided for DPA</v>
      </c>
      <c r="D286" s="134"/>
      <c r="E286" s="134"/>
      <c r="F286" s="134" t="s">
        <v>3</v>
      </c>
      <c r="G286" s="134"/>
      <c r="H286" s="134"/>
      <c r="I286" s="134"/>
      <c r="J286" s="134"/>
      <c r="K286" s="134"/>
      <c r="L286" s="143"/>
    </row>
    <row r="287" spans="2:12" ht="23.5" customHeight="1" x14ac:dyDescent="0.35">
      <c r="B287" s="2" t="s">
        <v>270</v>
      </c>
      <c r="C287" s="142" t="str" cm="1">
        <f t="array" aca="1" ref="C287" ca="1">HYPERLINK("#"&amp;CELL("address",INDEX('Data Items'!C:C,MATCH(B287,'Data Items'!C:C,0))),B287)</f>
        <v>Sequel to planned/unplanned review- Community Setting</v>
      </c>
      <c r="D287" s="134"/>
      <c r="E287" s="134"/>
      <c r="F287" s="134"/>
      <c r="G287" s="134"/>
      <c r="H287" s="134"/>
      <c r="I287" s="134"/>
      <c r="J287" s="134"/>
      <c r="K287" s="134" t="s">
        <v>3</v>
      </c>
      <c r="L287" s="143"/>
    </row>
    <row r="288" spans="2:12" ht="23.5" customHeight="1" x14ac:dyDescent="0.35">
      <c r="B288" s="2" t="s">
        <v>271</v>
      </c>
      <c r="C288" s="142" t="str" cm="1">
        <f t="array" aca="1" ref="C288" ca="1">HYPERLINK("#"&amp;CELL("address",INDEX('Data Items'!C:C,MATCH(B288,'Data Items'!C:C,0))),B288)</f>
        <v xml:space="preserve">Sequel to planned/unplanned review- Nursing &amp; Residential Setting </v>
      </c>
      <c r="D288" s="134"/>
      <c r="E288" s="134"/>
      <c r="F288" s="134"/>
      <c r="G288" s="134"/>
      <c r="H288" s="134"/>
      <c r="I288" s="134"/>
      <c r="J288" s="134"/>
      <c r="K288" s="134" t="s">
        <v>3</v>
      </c>
      <c r="L288" s="143"/>
    </row>
    <row r="289" spans="2:12" ht="23.5" customHeight="1" x14ac:dyDescent="0.35">
      <c r="B289" t="s">
        <v>272</v>
      </c>
      <c r="C289" s="142" t="str" cm="1">
        <f t="array" aca="1" ref="C289" ca="1">HYPERLINK("#"&amp;CELL("address",INDEX('Data Items'!C:C,MATCH(B289,'Data Items'!C:C,0))),B289)</f>
        <v>Sequel to request for support</v>
      </c>
      <c r="D289" s="134"/>
      <c r="E289" s="134"/>
      <c r="F289" s="134"/>
      <c r="G289" s="134"/>
      <c r="H289" s="134"/>
      <c r="I289" s="134"/>
      <c r="J289" s="134"/>
      <c r="K289" s="134" t="s">
        <v>3</v>
      </c>
      <c r="L289" s="143"/>
    </row>
    <row r="290" spans="2:12" ht="23.5" customHeight="1" x14ac:dyDescent="0.35">
      <c r="B290" t="s">
        <v>273</v>
      </c>
      <c r="C290" s="142" t="str" cm="1">
        <f t="array" aca="1" ref="C290" ca="1">HYPERLINK("#"&amp;CELL("address",INDEX('Data Items'!C:C,MATCH(B290,'Data Items'!C:C,0))),B290)</f>
        <v>Sequel to Short Term Support to Maximise Independence (existing client) 2</v>
      </c>
      <c r="D290" s="134"/>
      <c r="E290" s="134"/>
      <c r="F290" s="134"/>
      <c r="G290" s="134"/>
      <c r="H290" s="134"/>
      <c r="I290" s="134"/>
      <c r="J290" s="134"/>
      <c r="K290" s="134" t="s">
        <v>3</v>
      </c>
      <c r="L290" s="143" t="s">
        <v>3</v>
      </c>
    </row>
    <row r="291" spans="2:12" ht="23.5" customHeight="1" x14ac:dyDescent="0.35">
      <c r="B291" t="s">
        <v>274</v>
      </c>
      <c r="C291" s="142" t="str" cm="1">
        <f t="array" aca="1" ref="C291" ca="1">HYPERLINK("#"&amp;CELL("address",INDEX('Data Items'!C:C,MATCH(B291,'Data Items'!C:C,0))),B291)</f>
        <v>Sequel to Short Term Support to Maximise Independence (new clients)</v>
      </c>
      <c r="D291" s="134"/>
      <c r="E291" s="134"/>
      <c r="F291" s="134"/>
      <c r="G291" s="134"/>
      <c r="H291" s="134"/>
      <c r="I291" s="134"/>
      <c r="J291" s="134"/>
      <c r="K291" s="134" t="s">
        <v>3</v>
      </c>
      <c r="L291" s="143" t="s">
        <v>3</v>
      </c>
    </row>
    <row r="292" spans="2:12" ht="23.5" customHeight="1" x14ac:dyDescent="0.35">
      <c r="B292" t="s">
        <v>275</v>
      </c>
      <c r="C292" s="142" t="str" cm="1">
        <f t="array" aca="1" ref="C292" ca="1">HYPERLINK("#"&amp;CELL("address",INDEX('Data Items'!C:C,MATCH(B292,'Data Items'!C:C,0))),B292)</f>
        <v>Sequel to Short Term Support to Maximise Independence(existing client) 1</v>
      </c>
      <c r="D292" s="134"/>
      <c r="E292" s="134"/>
      <c r="F292" s="134"/>
      <c r="G292" s="134"/>
      <c r="H292" s="134"/>
      <c r="I292" s="134"/>
      <c r="J292" s="134"/>
      <c r="K292" s="134" t="s">
        <v>3</v>
      </c>
      <c r="L292" s="143" t="s">
        <v>3</v>
      </c>
    </row>
    <row r="293" spans="2:12" ht="23.5" hidden="1" customHeight="1" x14ac:dyDescent="0.35">
      <c r="B293" s="56" t="s">
        <v>276</v>
      </c>
      <c r="C293" s="142" t="str" cm="1">
        <f t="array" aca="1" ref="C293" ca="1">HYPERLINK("#"&amp;CELL("address",INDEX('Data Items'!C:C,MATCH(B293,'Data Items'!C:C,0))),B293)</f>
        <v>Service User is a Full Cost Client</v>
      </c>
      <c r="D293" s="134"/>
      <c r="E293" s="134" t="s">
        <v>3</v>
      </c>
      <c r="F293" s="134"/>
      <c r="G293" s="134"/>
      <c r="H293" s="134"/>
      <c r="I293" s="134"/>
      <c r="J293" s="134"/>
      <c r="K293" s="134"/>
      <c r="L293" s="143" t="s">
        <v>3</v>
      </c>
    </row>
    <row r="294" spans="2:12" ht="23.5" hidden="1" customHeight="1" x14ac:dyDescent="0.35">
      <c r="B294" s="58" t="s">
        <v>277</v>
      </c>
      <c r="C294" s="142" t="str" cm="1">
        <f t="array" aca="1" ref="C294" ca="1">HYPERLINK("#"&amp;CELL("address",INDEX('Data Items'!C:C,MATCH(B294,'Data Items'!C:C,0))),B294)</f>
        <v>Sex (Guardianship)</v>
      </c>
      <c r="D294" s="134"/>
      <c r="E294" s="134"/>
      <c r="F294" s="134"/>
      <c r="G294" s="134"/>
      <c r="H294" s="134" t="s">
        <v>3</v>
      </c>
      <c r="I294" s="134"/>
      <c r="J294" s="134"/>
      <c r="K294" s="134"/>
      <c r="L294" s="143"/>
    </row>
    <row r="295" spans="2:12" ht="23.5" hidden="1" customHeight="1" x14ac:dyDescent="0.35">
      <c r="B295" s="42" t="s">
        <v>278</v>
      </c>
      <c r="C295" s="142" t="str" cm="1">
        <f t="array" aca="1" ref="C295" ca="1">HYPERLINK("#"&amp;CELL("address",INDEX('Data Items'!C:C,MATCH(B295,'Data Items'!C:C,0))),B295)</f>
        <v>Sexual Orientation - Carer</v>
      </c>
      <c r="D295" s="134"/>
      <c r="E295" s="134"/>
      <c r="F295" s="134"/>
      <c r="G295" s="134"/>
      <c r="H295" s="134"/>
      <c r="I295" s="134"/>
      <c r="J295" s="134" t="s">
        <v>3</v>
      </c>
      <c r="K295" s="134"/>
      <c r="L295" s="143"/>
    </row>
    <row r="296" spans="2:12" ht="23.5" hidden="1" customHeight="1" x14ac:dyDescent="0.35">
      <c r="B296" s="57" t="s">
        <v>279</v>
      </c>
      <c r="C296" s="142" t="str" cm="1">
        <f t="array" aca="1" ref="C296" ca="1">HYPERLINK("#"&amp;CELL("address",INDEX('Data Items'!C:C,MATCH(B296,'Data Items'!C:C,0))),B296)</f>
        <v>Sexual Orientation (ASCS)</v>
      </c>
      <c r="D296" s="134"/>
      <c r="E296" s="134" t="s">
        <v>3</v>
      </c>
      <c r="F296" s="134"/>
      <c r="G296" s="134"/>
      <c r="H296" s="134"/>
      <c r="I296" s="134"/>
      <c r="J296" s="134"/>
      <c r="K296" s="134"/>
      <c r="L296" s="143"/>
    </row>
    <row r="297" spans="2:12" ht="23.5" hidden="1" customHeight="1" x14ac:dyDescent="0.35">
      <c r="B297" s="56" t="s">
        <v>280</v>
      </c>
      <c r="C297" s="142" t="str" cm="1">
        <f t="array" aca="1" ref="C297" ca="1">HYPERLINK("#"&amp;CELL("address",INDEX('Data Items'!C:C,MATCH(B297,'Data Items'!C:C,0))),B297)</f>
        <v>Sexual Orientation (DoLS)</v>
      </c>
      <c r="D297" s="134"/>
      <c r="E297" s="134"/>
      <c r="F297" s="134"/>
      <c r="G297" s="134" t="s">
        <v>3</v>
      </c>
      <c r="H297" s="134"/>
      <c r="I297" s="134"/>
      <c r="J297" s="134"/>
      <c r="K297" s="134"/>
      <c r="L297" s="143"/>
    </row>
    <row r="298" spans="2:12" ht="23.5" hidden="1" customHeight="1" x14ac:dyDescent="0.35">
      <c r="B298" s="54" t="s">
        <v>281</v>
      </c>
      <c r="C298" s="142" t="str" cm="1">
        <f t="array" aca="1" ref="C298" ca="1">HYPERLINK("#"&amp;CELL("address",INDEX('Data Items'!C:C,MATCH(B298,'Data Items'!C:C,0))),B298)</f>
        <v>Short Term Support (excluding assistive equipment and technology)</v>
      </c>
      <c r="D298" s="134" t="s">
        <v>3</v>
      </c>
      <c r="E298" s="134"/>
      <c r="F298" s="134"/>
      <c r="G298" s="134"/>
      <c r="H298" s="134"/>
      <c r="I298" s="134"/>
      <c r="J298" s="134"/>
      <c r="K298" s="134"/>
      <c r="L298" s="143"/>
    </row>
    <row r="299" spans="2:12" ht="23.5" hidden="1" customHeight="1" x14ac:dyDescent="0.35">
      <c r="B299" s="54" t="s">
        <v>282</v>
      </c>
      <c r="C299" s="142" t="str" cm="1">
        <f t="array" aca="1" ref="C299" ca="1">HYPERLINK("#"&amp;CELL("address",INDEX('Data Items'!C:C,MATCH(B299,'Data Items'!C:C,0))),B299)</f>
        <v>Short Term Support to Maximise Independence 18 to 64 and 65 and over</v>
      </c>
      <c r="D299" s="134" t="s">
        <v>3</v>
      </c>
      <c r="E299" s="134"/>
      <c r="F299" s="134"/>
      <c r="G299" s="134"/>
      <c r="H299" s="134"/>
      <c r="I299" s="134"/>
      <c r="J299" s="134"/>
      <c r="K299" s="134"/>
      <c r="L299" s="143"/>
    </row>
    <row r="300" spans="2:12" ht="23.5" customHeight="1" x14ac:dyDescent="0.35">
      <c r="B300" s="2" t="s">
        <v>283</v>
      </c>
      <c r="C300" s="142" t="str" cm="1">
        <f t="array" aca="1" ref="C300" ca="1">HYPERLINK("#"&amp;CELL("address",INDEX('Data Items'!C:C,MATCH(B300,'Data Items'!C:C,0))),B300)</f>
        <v>Significant Event</v>
      </c>
      <c r="D300" s="134"/>
      <c r="E300" s="134"/>
      <c r="F300" s="134"/>
      <c r="G300" s="134"/>
      <c r="H300" s="134"/>
      <c r="I300" s="134"/>
      <c r="J300" s="134"/>
      <c r="K300" s="134" t="s">
        <v>3</v>
      </c>
      <c r="L300" s="143"/>
    </row>
    <row r="301" spans="2:12" ht="23.5" hidden="1" customHeight="1" x14ac:dyDescent="0.35">
      <c r="B301" s="56" t="s">
        <v>284</v>
      </c>
      <c r="C301" s="142" t="str" cm="1">
        <f t="array" aca="1" ref="C301" ca="1">HYPERLINK("#"&amp;CELL("address",INDEX('Data Items'!C:C,MATCH(B301,'Data Items'!C:C,0))),B301)</f>
        <v>Source of Risk</v>
      </c>
      <c r="D301" s="134"/>
      <c r="E301" s="134"/>
      <c r="F301" s="134"/>
      <c r="G301" s="134"/>
      <c r="H301" s="134"/>
      <c r="I301" s="134" t="s">
        <v>3</v>
      </c>
      <c r="J301" s="134"/>
      <c r="K301" s="134"/>
      <c r="L301" s="143"/>
    </row>
    <row r="302" spans="2:12" ht="23.5" hidden="1" customHeight="1" x14ac:dyDescent="0.35">
      <c r="B302" s="56" t="s">
        <v>285</v>
      </c>
      <c r="C302" s="142" t="str" cm="1">
        <f t="array" aca="1" ref="C302" ca="1">HYPERLINK("#"&amp;CELL("address",INDEX('Data Items'!C:C,MATCH(B302,'Data Items'!C:C,0))),B302)</f>
        <v>Start Date of Authorisation</v>
      </c>
      <c r="D302" s="134"/>
      <c r="E302" s="134"/>
      <c r="F302" s="134"/>
      <c r="G302" s="134" t="s">
        <v>3</v>
      </c>
      <c r="H302" s="134"/>
      <c r="I302" s="134"/>
      <c r="J302" s="134"/>
      <c r="K302" s="134"/>
      <c r="L302" s="143"/>
    </row>
    <row r="303" spans="2:12" ht="23.5" hidden="1" customHeight="1" x14ac:dyDescent="0.35">
      <c r="B303" s="56" t="s">
        <v>286</v>
      </c>
      <c r="C303" s="142" t="str" cm="1">
        <f t="array" aca="1" ref="C303" ca="1">HYPERLINK("#"&amp;CELL("address",INDEX('Data Items'!C:C,MATCH(B303,'Data Items'!C:C,0))),B303)</f>
        <v>State and individual contributions to DPA</v>
      </c>
      <c r="D303" s="134"/>
      <c r="E303" s="134"/>
      <c r="F303" s="134" t="s">
        <v>3</v>
      </c>
      <c r="G303" s="134"/>
      <c r="H303" s="134"/>
      <c r="I303" s="134"/>
      <c r="J303" s="134"/>
      <c r="K303" s="134"/>
      <c r="L303" s="143"/>
    </row>
    <row r="304" spans="2:12" ht="23.5" hidden="1" customHeight="1" x14ac:dyDescent="0.35">
      <c r="B304" s="56" t="s">
        <v>287</v>
      </c>
      <c r="C304" s="142" t="str" cm="1">
        <f t="array" aca="1" ref="C304" ca="1">HYPERLINK("#"&amp;CELL("address",INDEX('Data Items'!C:C,MATCH(B304,'Data Items'!C:C,0))),B304)</f>
        <v>Stratum</v>
      </c>
      <c r="D304" s="134"/>
      <c r="E304" s="134" t="s">
        <v>3</v>
      </c>
      <c r="F304" s="134"/>
      <c r="G304" s="134"/>
      <c r="H304" s="134"/>
      <c r="I304" s="134"/>
      <c r="J304" s="134"/>
      <c r="K304" s="134"/>
      <c r="L304" s="143"/>
    </row>
    <row r="305" spans="2:12" ht="23.5" customHeight="1" x14ac:dyDescent="0.35">
      <c r="B305" s="69" t="s">
        <v>288</v>
      </c>
      <c r="C305" s="142" t="str" cm="1">
        <f t="array" aca="1" ref="C305" ca="1">HYPERLINK("#"&amp;CELL("address",INDEX('Data Items'!C:C,MATCH(B305,'Data Items'!C:C,0))),B305)</f>
        <v>Support from Carer 1</v>
      </c>
      <c r="D305" s="134"/>
      <c r="E305" s="134"/>
      <c r="F305" s="134"/>
      <c r="G305" s="134"/>
      <c r="H305" s="134"/>
      <c r="I305" s="134"/>
      <c r="J305" s="134"/>
      <c r="K305" s="134" t="s">
        <v>3</v>
      </c>
      <c r="L305" s="143"/>
    </row>
    <row r="306" spans="2:12" ht="23.5" customHeight="1" x14ac:dyDescent="0.35">
      <c r="B306" s="69" t="s">
        <v>289</v>
      </c>
      <c r="C306" s="142" t="str" cm="1">
        <f t="array" aca="1" ref="C306" ca="1">HYPERLINK("#"&amp;CELL("address",INDEX('Data Items'!C:C,MATCH(B306,'Data Items'!C:C,0))),B306)</f>
        <v>Support from Carer 2</v>
      </c>
      <c r="D306" s="134"/>
      <c r="E306" s="134"/>
      <c r="F306" s="134"/>
      <c r="G306" s="134"/>
      <c r="H306" s="134"/>
      <c r="I306" s="134"/>
      <c r="J306" s="134"/>
      <c r="K306" s="134" t="s">
        <v>3</v>
      </c>
      <c r="L306" s="143"/>
    </row>
    <row r="307" spans="2:12" ht="23.5" hidden="1" customHeight="1" x14ac:dyDescent="0.35">
      <c r="B307" s="42" t="s">
        <v>290</v>
      </c>
      <c r="C307" s="142" t="str" cm="1">
        <f t="array" aca="1" ref="C307" ca="1">HYPERLINK("#"&amp;CELL("address",INDEX('Data Items'!C:C,MATCH(B307,'Data Items'!C:C,0))),B307)</f>
        <v>Support involving the cared-for person</v>
      </c>
      <c r="D307" s="134"/>
      <c r="E307" s="134"/>
      <c r="F307" s="134"/>
      <c r="G307" s="134"/>
      <c r="H307" s="134"/>
      <c r="I307" s="134"/>
      <c r="J307" s="134" t="s">
        <v>3</v>
      </c>
      <c r="K307" s="134"/>
      <c r="L307" s="143"/>
    </row>
    <row r="308" spans="2:12" ht="23.5" hidden="1" customHeight="1" x14ac:dyDescent="0.35">
      <c r="B308" s="42" t="s">
        <v>291</v>
      </c>
      <c r="C308" s="142" t="str" cm="1">
        <f t="array" aca="1" ref="C308" ca="1">HYPERLINK("#"&amp;CELL("address",INDEX('Data Items'!C:C,MATCH(B308,'Data Items'!C:C,0))),B308)</f>
        <v>Support provided to carer</v>
      </c>
      <c r="D308" s="134"/>
      <c r="E308" s="134"/>
      <c r="F308" s="134"/>
      <c r="G308" s="134"/>
      <c r="H308" s="134"/>
      <c r="I308" s="134"/>
      <c r="J308" s="134" t="s">
        <v>3</v>
      </c>
      <c r="K308" s="134"/>
      <c r="L308" s="143"/>
    </row>
    <row r="309" spans="2:12" ht="23.5" hidden="1" customHeight="1" x14ac:dyDescent="0.35">
      <c r="B309" s="158" t="s">
        <v>1936</v>
      </c>
      <c r="C309" s="142" t="str" cm="1">
        <f t="array" aca="1" ref="C309" ca="1">HYPERLINK("#"&amp;CELL("address",INDEX('Data Items'!C:C,MATCH(B309,'Data Items'!C:C,0))),B309)</f>
        <v>Support Setting (ASCS)</v>
      </c>
      <c r="D309" s="134"/>
      <c r="E309" s="134" t="s">
        <v>3</v>
      </c>
      <c r="F309" s="134"/>
      <c r="G309" s="134"/>
      <c r="H309" s="134"/>
      <c r="I309" s="134"/>
      <c r="J309" s="134"/>
      <c r="K309" s="134"/>
      <c r="L309" s="143"/>
    </row>
    <row r="310" spans="2:12" ht="23.5" customHeight="1" x14ac:dyDescent="0.35">
      <c r="B310" s="157" t="s">
        <v>1935</v>
      </c>
      <c r="C310" s="142" t="str" cm="1">
        <f t="array" aca="1" ref="C310" ca="1">HYPERLINK("#"&amp;CELL("address",INDEX('Data Items'!C:C,MATCH(B310,'Data Items'!C:C,0))),B310)</f>
        <v>Support Setting (SALT)</v>
      </c>
      <c r="D310" s="134"/>
      <c r="E310" s="134"/>
      <c r="F310" s="134"/>
      <c r="G310" s="134"/>
      <c r="H310" s="134"/>
      <c r="I310" s="134"/>
      <c r="J310" s="134"/>
      <c r="K310" s="134" t="s">
        <v>3</v>
      </c>
      <c r="L310" s="143"/>
    </row>
    <row r="311" spans="2:12" ht="23.5" hidden="1" customHeight="1" x14ac:dyDescent="0.35">
      <c r="B311" s="54" t="s">
        <v>292</v>
      </c>
      <c r="C311" s="142" t="str" cm="1">
        <f t="array" aca="1" ref="C311" ca="1">HYPERLINK("#"&amp;CELL("address",INDEX('Data Items'!C:C,MATCH(B311,'Data Items'!C:C,0))),B311)</f>
        <v>Support setting &amp; provision type</v>
      </c>
      <c r="D311" s="134" t="s">
        <v>3</v>
      </c>
      <c r="E311" s="134"/>
      <c r="F311" s="134"/>
      <c r="G311" s="134"/>
      <c r="H311" s="134"/>
      <c r="I311" s="134"/>
      <c r="J311" s="134"/>
      <c r="K311" s="134"/>
      <c r="L311" s="143"/>
    </row>
    <row r="312" spans="2:12" ht="23.5" customHeight="1" x14ac:dyDescent="0.35">
      <c r="B312" s="2" t="s">
        <v>293</v>
      </c>
      <c r="C312" s="142" t="str" cm="1">
        <f t="array" aca="1" ref="C312" ca="1">HYPERLINK("#"&amp;CELL("address",INDEX('Data Items'!C:C,MATCH(B312,'Data Items'!C:C,0))),B312)</f>
        <v>The number of full cost clients</v>
      </c>
      <c r="D312" s="134"/>
      <c r="E312" s="134"/>
      <c r="F312" s="134"/>
      <c r="G312" s="134"/>
      <c r="H312" s="134"/>
      <c r="I312" s="134"/>
      <c r="J312" s="134"/>
      <c r="K312" s="134" t="s">
        <v>3</v>
      </c>
      <c r="L312" s="143"/>
    </row>
    <row r="313" spans="2:12" ht="23.5" hidden="1" customHeight="1" x14ac:dyDescent="0.35">
      <c r="B313" s="56" t="s">
        <v>294</v>
      </c>
      <c r="C313" s="142" t="str" cm="1">
        <f t="array" aca="1" ref="C313" ca="1">HYPERLINK("#"&amp;CELL("address",INDEX('Data Items'!C:C,MATCH(B313,'Data Items'!C:C,0))),B313)</f>
        <v>Third Party Request Date</v>
      </c>
      <c r="D313" s="134"/>
      <c r="E313" s="134"/>
      <c r="F313" s="134"/>
      <c r="G313" s="134" t="s">
        <v>3</v>
      </c>
      <c r="H313" s="134"/>
      <c r="I313" s="134"/>
      <c r="J313" s="134"/>
      <c r="K313" s="134"/>
      <c r="L313" s="143"/>
    </row>
    <row r="314" spans="2:12" ht="23.5" hidden="1" customHeight="1" x14ac:dyDescent="0.35">
      <c r="B314" s="56" t="s">
        <v>295</v>
      </c>
      <c r="C314" s="142" t="str" cm="1">
        <f t="array" aca="1" ref="C314" ca="1">HYPERLINK("#"&amp;CELL("address",INDEX('Data Items'!C:C,MATCH(B314,'Data Items'!C:C,0))),B314)</f>
        <v>Type of Risk</v>
      </c>
      <c r="D314" s="134"/>
      <c r="E314" s="134"/>
      <c r="F314" s="134"/>
      <c r="G314" s="134"/>
      <c r="H314" s="134"/>
      <c r="I314" s="134" t="s">
        <v>3</v>
      </c>
      <c r="J314" s="134"/>
      <c r="K314" s="134"/>
      <c r="L314" s="143"/>
    </row>
    <row r="315" spans="2:12" ht="23.5" hidden="1" customHeight="1" x14ac:dyDescent="0.35">
      <c r="B315" s="56" t="s">
        <v>296</v>
      </c>
      <c r="C315" s="142" t="str" cm="1">
        <f t="array" aca="1" ref="C315" ca="1">HYPERLINK("#"&amp;CELL("address",INDEX('Data Items'!C:C,MATCH(B315,'Data Items'!C:C,0))),B315)</f>
        <v>Urgent included</v>
      </c>
      <c r="D315" s="134"/>
      <c r="E315" s="134"/>
      <c r="F315" s="134"/>
      <c r="G315" s="134" t="s">
        <v>3</v>
      </c>
      <c r="H315" s="134"/>
      <c r="I315" s="134"/>
      <c r="J315" s="134"/>
      <c r="K315" s="134"/>
      <c r="L315" s="143"/>
    </row>
    <row r="316" spans="2:12" ht="23.5" hidden="1" customHeight="1" x14ac:dyDescent="0.35">
      <c r="B316" s="42" t="s">
        <v>297</v>
      </c>
      <c r="C316" s="142" t="str" cm="1">
        <f t="array" aca="1" ref="C316" ca="1">HYPERLINK("#"&amp;CELL("address",INDEX('Data Items'!C:C,MATCH(B316,'Data Items'!C:C,0))),B316)</f>
        <v>Was a translated version of the questionnaire used?</v>
      </c>
      <c r="D316" s="134"/>
      <c r="E316" s="134"/>
      <c r="F316" s="134"/>
      <c r="G316" s="134"/>
      <c r="H316" s="134"/>
      <c r="I316" s="134"/>
      <c r="J316" s="134" t="s">
        <v>3</v>
      </c>
      <c r="K316" s="134"/>
      <c r="L316" s="143"/>
    </row>
    <row r="317" spans="2:12" ht="23.5" hidden="1" customHeight="1" x14ac:dyDescent="0.35">
      <c r="B317" s="56" t="s">
        <v>298</v>
      </c>
      <c r="C317" s="142" t="str" cm="1">
        <f t="array" aca="1" ref="C317" ca="1">HYPERLINK("#"&amp;CELL("address",INDEX('Data Items'!C:C,MATCH(B317,'Data Items'!C:C,0))),B317)</f>
        <v>Was an advocate used? (ASCS)</v>
      </c>
      <c r="D317" s="134"/>
      <c r="E317" s="134" t="s">
        <v>3</v>
      </c>
      <c r="F317" s="134"/>
      <c r="G317" s="134"/>
      <c r="H317" s="134"/>
      <c r="I317" s="134"/>
      <c r="J317" s="134"/>
      <c r="K317" s="134"/>
      <c r="L317" s="143"/>
    </row>
    <row r="318" spans="2:12" ht="23.5" hidden="1" customHeight="1" x14ac:dyDescent="0.35">
      <c r="B318" s="42" t="s">
        <v>299</v>
      </c>
      <c r="C318" s="142" t="str" cm="1">
        <f t="array" aca="1" ref="C318" ca="1">HYPERLINK("#"&amp;CELL("address",INDEX('Data Items'!C:C,MATCH(B318,'Data Items'!C:C,0))),B318)</f>
        <v>Was an advocate used? (SACE)</v>
      </c>
      <c r="D318" s="134"/>
      <c r="E318" s="134"/>
      <c r="F318" s="134"/>
      <c r="G318" s="134"/>
      <c r="H318" s="134"/>
      <c r="I318" s="134"/>
      <c r="J318" s="134" t="s">
        <v>3</v>
      </c>
      <c r="K318" s="134"/>
      <c r="L318" s="143"/>
    </row>
    <row r="319" spans="2:12" ht="23.5" hidden="1" customHeight="1" x14ac:dyDescent="0.35">
      <c r="B319" s="56" t="s">
        <v>300</v>
      </c>
      <c r="C319" s="142" t="str" cm="1">
        <f t="array" aca="1" ref="C319" ca="1">HYPERLINK("#"&amp;CELL("address",INDEX('Data Items'!C:C,MATCH(B319,'Data Items'!C:C,0))),B319)</f>
        <v>Was an interpreter used? (ASCS)</v>
      </c>
      <c r="D319" s="134"/>
      <c r="E319" s="134" t="s">
        <v>3</v>
      </c>
      <c r="F319" s="134"/>
      <c r="G319" s="134"/>
      <c r="H319" s="134"/>
      <c r="I319" s="134"/>
      <c r="J319" s="134"/>
      <c r="K319" s="134"/>
      <c r="L319" s="143"/>
    </row>
    <row r="320" spans="2:12" ht="23.5" hidden="1" customHeight="1" x14ac:dyDescent="0.35">
      <c r="B320" s="42" t="s">
        <v>301</v>
      </c>
      <c r="C320" s="142" t="str" cm="1">
        <f t="array" aca="1" ref="C320" ca="1">HYPERLINK("#"&amp;CELL("address",INDEX('Data Items'!C:C,MATCH(B320,'Data Items'!C:C,0))),B320)</f>
        <v>Was an interpreter used? (SACE)</v>
      </c>
      <c r="D320" s="134"/>
      <c r="E320" s="134"/>
      <c r="F320" s="134"/>
      <c r="G320" s="134"/>
      <c r="H320" s="134"/>
      <c r="I320" s="134"/>
      <c r="J320" s="134" t="s">
        <v>3</v>
      </c>
      <c r="K320" s="134"/>
      <c r="L320" s="143"/>
    </row>
    <row r="321" spans="2:12" ht="23.5" hidden="1" customHeight="1" thickBot="1" x14ac:dyDescent="0.4">
      <c r="B321" s="56" t="s">
        <v>302</v>
      </c>
      <c r="C321" s="142" t="str" cm="1">
        <f t="array" aca="1" ref="C321" ca="1">HYPERLINK("#"&amp;CELL("address",INDEX('Data Items'!C:C,MATCH(B321,'Data Items'!C:C,0))),B321)</f>
        <v>Which questionnaire was used?</v>
      </c>
      <c r="D321" s="144"/>
      <c r="E321" s="144" t="s">
        <v>3</v>
      </c>
      <c r="F321" s="144"/>
      <c r="G321" s="144"/>
      <c r="H321" s="144"/>
      <c r="I321" s="144"/>
      <c r="J321" s="144"/>
      <c r="K321" s="144"/>
      <c r="L321" s="145"/>
    </row>
  </sheetData>
  <autoFilter ref="B13:K321" xr:uid="{34EA5528-6C18-42C8-8116-BF3FC1E202FC}">
    <filterColumn colId="9">
      <customFilters>
        <customFilter operator="notEqual" val=" "/>
      </customFilters>
    </filterColumn>
    <sortState xmlns:xlrd2="http://schemas.microsoft.com/office/spreadsheetml/2017/richdata2" ref="B14:K321">
      <sortCondition ref="C13:C289"/>
    </sortState>
  </autoFilter>
  <mergeCells count="1">
    <mergeCell ref="D12:K12"/>
  </mergeCells>
  <hyperlinks>
    <hyperlink ref="C10" location="Glossary!A1" display="The Glossary can be accessed here" xr:uid="{3313D575-597A-4A67-BEBC-D53D2D5598B9}"/>
    <hyperlink ref="C255" location="'Data Items'!C6052" display="Reported Health Condition: Autism Spectrum Disorder" xr:uid="{055CE6E5-EB4B-4B1F-9298-5E9BF89EFCAD}"/>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A30E1-54E5-41AC-ABDE-6365B7FC28F9}">
  <dimension ref="A9:E6066"/>
  <sheetViews>
    <sheetView showGridLines="0" zoomScale="90" zoomScaleNormal="90" workbookViewId="0"/>
  </sheetViews>
  <sheetFormatPr defaultColWidth="8.69140625" defaultRowHeight="15.5" x14ac:dyDescent="0.35"/>
  <cols>
    <col min="1" max="1" width="2.23046875" style="5" customWidth="1"/>
    <col min="2" max="2" width="23.53515625" style="5" bestFit="1" customWidth="1"/>
    <col min="3" max="3" width="58" style="4" customWidth="1"/>
    <col min="4" max="4" width="81.3828125" style="5" customWidth="1"/>
    <col min="5" max="16384" width="8.69140625" style="5"/>
  </cols>
  <sheetData>
    <row r="9" spans="1:5" x14ac:dyDescent="0.35">
      <c r="B9" s="3" t="s">
        <v>1988</v>
      </c>
    </row>
    <row r="11" spans="1:5" ht="15" customHeight="1" x14ac:dyDescent="0.4">
      <c r="A11" s="112"/>
      <c r="B11" s="149" t="s">
        <v>303</v>
      </c>
      <c r="D11" s="150"/>
    </row>
    <row r="12" spans="1:5" ht="15" customHeight="1" thickBot="1" x14ac:dyDescent="0.4">
      <c r="A12" s="112"/>
      <c r="B12" s="3"/>
    </row>
    <row r="13" spans="1:5" ht="15" customHeight="1" thickBot="1" x14ac:dyDescent="0.4">
      <c r="B13" s="6"/>
      <c r="C13" s="208" t="str" cm="1">
        <f t="array" aca="1" ref="C13" ca="1">HYPERLINK("#"&amp;CELL("address",INDEX('Data Items List'!C:C,MATCH("Data Item", 'Data Items List'!C:C,0))),"Return to data items list")</f>
        <v>Return to data items list</v>
      </c>
      <c r="D13" s="209"/>
      <c r="E13" s="7"/>
    </row>
    <row r="14" spans="1:5" ht="18" customHeight="1" x14ac:dyDescent="0.35">
      <c r="B14" s="8" t="s">
        <v>304</v>
      </c>
      <c r="C14" s="248" t="s">
        <v>9</v>
      </c>
      <c r="D14" s="249"/>
    </row>
    <row r="15" spans="1:5" ht="18" customHeight="1" x14ac:dyDescent="0.35">
      <c r="B15" s="110" t="s">
        <v>305</v>
      </c>
      <c r="C15" s="240" t="s">
        <v>306</v>
      </c>
      <c r="D15" s="223"/>
    </row>
    <row r="16" spans="1:5" ht="18" customHeight="1" x14ac:dyDescent="0.35">
      <c r="B16" s="110" t="s">
        <v>307</v>
      </c>
      <c r="C16" s="240" t="s">
        <v>308</v>
      </c>
      <c r="D16" s="223"/>
    </row>
    <row r="17" spans="1:5" ht="18" customHeight="1" x14ac:dyDescent="0.35">
      <c r="B17" s="110" t="s">
        <v>309</v>
      </c>
      <c r="C17" s="240" t="s">
        <v>310</v>
      </c>
      <c r="D17" s="223"/>
    </row>
    <row r="18" spans="1:5" ht="18" customHeight="1" x14ac:dyDescent="0.35">
      <c r="B18" s="110" t="s">
        <v>311</v>
      </c>
      <c r="C18" s="240" t="s">
        <v>312</v>
      </c>
      <c r="D18" s="223"/>
    </row>
    <row r="19" spans="1:5" ht="18" customHeight="1" x14ac:dyDescent="0.35">
      <c r="B19" s="110" t="s">
        <v>313</v>
      </c>
      <c r="C19" s="239" t="s">
        <v>314</v>
      </c>
      <c r="D19" s="240"/>
    </row>
    <row r="20" spans="1:5" ht="18" customHeight="1" x14ac:dyDescent="0.35">
      <c r="B20" s="110" t="s">
        <v>315</v>
      </c>
      <c r="C20" s="239" t="s">
        <v>306</v>
      </c>
      <c r="D20" s="240"/>
    </row>
    <row r="21" spans="1:5" ht="18" customHeight="1" x14ac:dyDescent="0.35">
      <c r="B21" s="110" t="s">
        <v>1985</v>
      </c>
      <c r="C21" s="239" t="s">
        <v>316</v>
      </c>
      <c r="D21" s="240"/>
    </row>
    <row r="22" spans="1:5" ht="18" customHeight="1" x14ac:dyDescent="0.35">
      <c r="B22" s="250" t="s">
        <v>317</v>
      </c>
      <c r="C22" s="9" t="s">
        <v>318</v>
      </c>
      <c r="D22" s="10" t="s">
        <v>319</v>
      </c>
    </row>
    <row r="23" spans="1:5" ht="18" customHeight="1" x14ac:dyDescent="0.35">
      <c r="B23" s="250"/>
      <c r="C23" s="111" t="s">
        <v>320</v>
      </c>
      <c r="D23" s="102" t="s">
        <v>306</v>
      </c>
    </row>
    <row r="24" spans="1:5" ht="18" customHeight="1" x14ac:dyDescent="0.35">
      <c r="B24" s="250"/>
      <c r="C24" s="111" t="s">
        <v>321</v>
      </c>
      <c r="D24" s="102" t="s">
        <v>306</v>
      </c>
    </row>
    <row r="25" spans="1:5" ht="18" customHeight="1" x14ac:dyDescent="0.35">
      <c r="B25" s="110" t="s">
        <v>322</v>
      </c>
      <c r="C25" s="239" t="s">
        <v>306</v>
      </c>
      <c r="D25" s="240"/>
    </row>
    <row r="26" spans="1:5" ht="18" customHeight="1" x14ac:dyDescent="0.35">
      <c r="B26" s="110" t="s">
        <v>323</v>
      </c>
      <c r="C26" s="240" t="s">
        <v>287</v>
      </c>
      <c r="D26" s="223"/>
    </row>
    <row r="27" spans="1:5" ht="18" customHeight="1" x14ac:dyDescent="0.35">
      <c r="B27" s="110" t="s">
        <v>324</v>
      </c>
      <c r="C27" s="251" t="s">
        <v>325</v>
      </c>
      <c r="D27" s="252"/>
    </row>
    <row r="28" spans="1:5" ht="18" customHeight="1" thickBot="1" x14ac:dyDescent="0.4">
      <c r="B28" s="11" t="s">
        <v>326</v>
      </c>
      <c r="C28" s="246" t="s">
        <v>327</v>
      </c>
      <c r="D28" s="247"/>
    </row>
    <row r="29" spans="1:5" ht="15" customHeight="1" thickBot="1" x14ac:dyDescent="0.4">
      <c r="A29" s="112"/>
    </row>
    <row r="30" spans="1:5" ht="15" customHeight="1" thickBot="1" x14ac:dyDescent="0.4">
      <c r="B30" s="6"/>
      <c r="C30" s="208" t="str" cm="1">
        <f t="array" aca="1" ref="C30" ca="1">HYPERLINK("#"&amp;CELL("address",INDEX('Data Items List'!C:C,MATCH("Data Item", 'Data Items List'!C:C,0))),"Return to data items list")</f>
        <v>Return to data items list</v>
      </c>
      <c r="D30" s="209"/>
      <c r="E30" s="7"/>
    </row>
    <row r="31" spans="1:5" ht="18" customHeight="1" x14ac:dyDescent="0.35">
      <c r="B31" s="8" t="s">
        <v>304</v>
      </c>
      <c r="C31" s="248" t="s">
        <v>60</v>
      </c>
      <c r="D31" s="249"/>
    </row>
    <row r="32" spans="1:5" ht="18" customHeight="1" x14ac:dyDescent="0.35">
      <c r="B32" s="110" t="s">
        <v>305</v>
      </c>
      <c r="C32" s="240" t="s">
        <v>306</v>
      </c>
      <c r="D32" s="223"/>
    </row>
    <row r="33" spans="1:5" ht="18" customHeight="1" x14ac:dyDescent="0.35">
      <c r="B33" s="110" t="s">
        <v>307</v>
      </c>
      <c r="C33" s="240" t="s">
        <v>328</v>
      </c>
      <c r="D33" s="223"/>
    </row>
    <row r="34" spans="1:5" ht="18" customHeight="1" x14ac:dyDescent="0.35">
      <c r="B34" s="110" t="s">
        <v>309</v>
      </c>
      <c r="C34" s="240" t="s">
        <v>310</v>
      </c>
      <c r="D34" s="223"/>
    </row>
    <row r="35" spans="1:5" ht="18" customHeight="1" x14ac:dyDescent="0.35">
      <c r="B35" s="110" t="s">
        <v>311</v>
      </c>
      <c r="C35" s="240" t="s">
        <v>329</v>
      </c>
      <c r="D35" s="223"/>
    </row>
    <row r="36" spans="1:5" ht="18" customHeight="1" x14ac:dyDescent="0.35">
      <c r="B36" s="110" t="s">
        <v>313</v>
      </c>
      <c r="C36" s="239" t="s">
        <v>314</v>
      </c>
      <c r="D36" s="240"/>
    </row>
    <row r="37" spans="1:5" ht="18" customHeight="1" x14ac:dyDescent="0.35">
      <c r="B37" s="110" t="s">
        <v>315</v>
      </c>
      <c r="C37" s="239" t="s">
        <v>330</v>
      </c>
      <c r="D37" s="223"/>
    </row>
    <row r="38" spans="1:5" ht="18" customHeight="1" x14ac:dyDescent="0.35">
      <c r="B38" s="110" t="s">
        <v>1985</v>
      </c>
      <c r="C38" s="239" t="s">
        <v>316</v>
      </c>
      <c r="D38" s="240"/>
    </row>
    <row r="39" spans="1:5" ht="18" customHeight="1" x14ac:dyDescent="0.35">
      <c r="B39" s="250" t="s">
        <v>317</v>
      </c>
      <c r="C39" s="9" t="s">
        <v>318</v>
      </c>
      <c r="D39" s="10" t="s">
        <v>319</v>
      </c>
    </row>
    <row r="40" spans="1:5" ht="18" customHeight="1" x14ac:dyDescent="0.35">
      <c r="B40" s="250"/>
      <c r="C40" s="111" t="s">
        <v>331</v>
      </c>
      <c r="D40" s="102" t="s">
        <v>306</v>
      </c>
    </row>
    <row r="41" spans="1:5" ht="18" customHeight="1" x14ac:dyDescent="0.35">
      <c r="B41" s="250"/>
      <c r="C41" s="111" t="s">
        <v>332</v>
      </c>
      <c r="D41" s="102" t="s">
        <v>306</v>
      </c>
    </row>
    <row r="42" spans="1:5" ht="18" customHeight="1" x14ac:dyDescent="0.35">
      <c r="B42" s="250"/>
      <c r="C42" s="111" t="s">
        <v>333</v>
      </c>
      <c r="D42" s="102" t="s">
        <v>306</v>
      </c>
    </row>
    <row r="43" spans="1:5" ht="75" customHeight="1" x14ac:dyDescent="0.35">
      <c r="B43" s="110" t="s">
        <v>322</v>
      </c>
      <c r="C43" s="239" t="s">
        <v>334</v>
      </c>
      <c r="D43" s="240"/>
    </row>
    <row r="44" spans="1:5" ht="18" customHeight="1" x14ac:dyDescent="0.35">
      <c r="B44" s="110" t="s">
        <v>323</v>
      </c>
      <c r="C44" s="240" t="s">
        <v>306</v>
      </c>
      <c r="D44" s="223"/>
    </row>
    <row r="45" spans="1:5" ht="18" customHeight="1" x14ac:dyDescent="0.35">
      <c r="B45" s="110" t="s">
        <v>324</v>
      </c>
      <c r="C45" s="240" t="s">
        <v>335</v>
      </c>
      <c r="D45" s="223"/>
    </row>
    <row r="46" spans="1:5" ht="36" customHeight="1" thickBot="1" x14ac:dyDescent="0.4">
      <c r="B46" s="11" t="s">
        <v>326</v>
      </c>
      <c r="C46" s="246" t="s">
        <v>336</v>
      </c>
      <c r="D46" s="247"/>
    </row>
    <row r="47" spans="1:5" ht="15" customHeight="1" thickBot="1" x14ac:dyDescent="0.4">
      <c r="A47" s="112"/>
    </row>
    <row r="48" spans="1:5" ht="15" customHeight="1" thickBot="1" x14ac:dyDescent="0.4">
      <c r="B48" s="6"/>
      <c r="C48" s="208" t="str" cm="1">
        <f t="array" aca="1" ref="C48" ca="1">HYPERLINK("#"&amp;CELL("address",INDEX('Data Items List'!C:C,MATCH("Data Item", 'Data Items List'!C:C,0))),"Return to data items list")</f>
        <v>Return to data items list</v>
      </c>
      <c r="D48" s="209"/>
      <c r="E48" s="7"/>
    </row>
    <row r="49" spans="2:4" ht="18" customHeight="1" x14ac:dyDescent="0.35">
      <c r="B49" s="8" t="s">
        <v>304</v>
      </c>
      <c r="C49" s="248" t="s">
        <v>95</v>
      </c>
      <c r="D49" s="249"/>
    </row>
    <row r="50" spans="2:4" ht="18" customHeight="1" x14ac:dyDescent="0.35">
      <c r="B50" s="110" t="s">
        <v>305</v>
      </c>
      <c r="C50" s="240" t="s">
        <v>306</v>
      </c>
      <c r="D50" s="223"/>
    </row>
    <row r="51" spans="2:4" ht="30" customHeight="1" x14ac:dyDescent="0.35">
      <c r="B51" s="110" t="s">
        <v>307</v>
      </c>
      <c r="C51" s="240" t="s">
        <v>337</v>
      </c>
      <c r="D51" s="223"/>
    </row>
    <row r="52" spans="2:4" ht="18" customHeight="1" x14ac:dyDescent="0.35">
      <c r="B52" s="110" t="s">
        <v>309</v>
      </c>
      <c r="C52" s="240" t="s">
        <v>310</v>
      </c>
      <c r="D52" s="223"/>
    </row>
    <row r="53" spans="2:4" ht="18" customHeight="1" x14ac:dyDescent="0.35">
      <c r="B53" s="110" t="s">
        <v>311</v>
      </c>
      <c r="C53" s="240" t="s">
        <v>338</v>
      </c>
      <c r="D53" s="223"/>
    </row>
    <row r="54" spans="2:4" ht="18" customHeight="1" x14ac:dyDescent="0.35">
      <c r="B54" s="110" t="s">
        <v>313</v>
      </c>
      <c r="C54" s="239" t="s">
        <v>314</v>
      </c>
      <c r="D54" s="240"/>
    </row>
    <row r="55" spans="2:4" ht="18" customHeight="1" x14ac:dyDescent="0.35">
      <c r="B55" s="110" t="s">
        <v>315</v>
      </c>
      <c r="C55" s="239" t="s">
        <v>330</v>
      </c>
      <c r="D55" s="223"/>
    </row>
    <row r="56" spans="2:4" ht="18" customHeight="1" x14ac:dyDescent="0.35">
      <c r="B56" s="110" t="s">
        <v>1985</v>
      </c>
      <c r="C56" s="239" t="s">
        <v>316</v>
      </c>
      <c r="D56" s="240"/>
    </row>
    <row r="57" spans="2:4" ht="18" customHeight="1" x14ac:dyDescent="0.35">
      <c r="B57" s="250" t="s">
        <v>317</v>
      </c>
      <c r="C57" s="9" t="s">
        <v>318</v>
      </c>
      <c r="D57" s="10" t="s">
        <v>319</v>
      </c>
    </row>
    <row r="58" spans="2:4" ht="18" customHeight="1" x14ac:dyDescent="0.35">
      <c r="B58" s="250"/>
      <c r="C58" s="254" t="s">
        <v>339</v>
      </c>
      <c r="D58" s="102" t="s">
        <v>340</v>
      </c>
    </row>
    <row r="59" spans="2:4" ht="18" customHeight="1" x14ac:dyDescent="0.35">
      <c r="B59" s="250"/>
      <c r="C59" s="254"/>
      <c r="D59" s="102" t="s">
        <v>341</v>
      </c>
    </row>
    <row r="60" spans="2:4" ht="18" customHeight="1" x14ac:dyDescent="0.35">
      <c r="B60" s="250"/>
      <c r="C60" s="254" t="s">
        <v>342</v>
      </c>
      <c r="D60" s="102" t="s">
        <v>343</v>
      </c>
    </row>
    <row r="61" spans="2:4" ht="18" customHeight="1" x14ac:dyDescent="0.35">
      <c r="B61" s="250"/>
      <c r="C61" s="254"/>
      <c r="D61" s="102" t="s">
        <v>344</v>
      </c>
    </row>
    <row r="62" spans="2:4" ht="18" customHeight="1" x14ac:dyDescent="0.35">
      <c r="B62" s="250"/>
      <c r="C62" s="254"/>
      <c r="D62" s="102" t="s">
        <v>345</v>
      </c>
    </row>
    <row r="63" spans="2:4" ht="18" customHeight="1" x14ac:dyDescent="0.35">
      <c r="B63" s="250"/>
      <c r="C63" s="111" t="s">
        <v>346</v>
      </c>
      <c r="D63" s="102" t="s">
        <v>306</v>
      </c>
    </row>
    <row r="64" spans="2:4" ht="18" customHeight="1" x14ac:dyDescent="0.35">
      <c r="B64" s="250"/>
      <c r="C64" s="111" t="s">
        <v>347</v>
      </c>
      <c r="D64" s="102" t="s">
        <v>306</v>
      </c>
    </row>
    <row r="65" spans="1:5" ht="18" customHeight="1" x14ac:dyDescent="0.35">
      <c r="B65" s="250"/>
      <c r="C65" s="111" t="s">
        <v>348</v>
      </c>
      <c r="D65" s="102" t="s">
        <v>306</v>
      </c>
    </row>
    <row r="66" spans="1:5" ht="18" customHeight="1" x14ac:dyDescent="0.35">
      <c r="B66" s="250"/>
      <c r="C66" s="254" t="s">
        <v>349</v>
      </c>
      <c r="D66" s="102" t="s">
        <v>350</v>
      </c>
    </row>
    <row r="67" spans="1:5" ht="18" customHeight="1" x14ac:dyDescent="0.35">
      <c r="B67" s="250"/>
      <c r="C67" s="254"/>
      <c r="D67" s="102" t="s">
        <v>351</v>
      </c>
    </row>
    <row r="68" spans="1:5" ht="18" customHeight="1" x14ac:dyDescent="0.35">
      <c r="B68" s="250"/>
      <c r="C68" s="254"/>
      <c r="D68" s="102" t="s">
        <v>352</v>
      </c>
    </row>
    <row r="69" spans="1:5" ht="18" customHeight="1" x14ac:dyDescent="0.35">
      <c r="B69" s="250"/>
      <c r="C69" s="254"/>
      <c r="D69" s="102" t="s">
        <v>353</v>
      </c>
    </row>
    <row r="70" spans="1:5" ht="210" customHeight="1" x14ac:dyDescent="0.35">
      <c r="B70" s="110" t="s">
        <v>322</v>
      </c>
      <c r="C70" s="239" t="s">
        <v>354</v>
      </c>
      <c r="D70" s="240"/>
    </row>
    <row r="71" spans="1:5" ht="18" customHeight="1" x14ac:dyDescent="0.35">
      <c r="B71" s="110" t="s">
        <v>323</v>
      </c>
      <c r="C71" s="240" t="s">
        <v>287</v>
      </c>
      <c r="D71" s="223"/>
    </row>
    <row r="72" spans="1:5" ht="18" customHeight="1" x14ac:dyDescent="0.35">
      <c r="B72" s="110" t="s">
        <v>324</v>
      </c>
      <c r="C72" s="251" t="s">
        <v>325</v>
      </c>
      <c r="D72" s="252"/>
    </row>
    <row r="73" spans="1:5" ht="18" customHeight="1" thickBot="1" x14ac:dyDescent="0.4">
      <c r="B73" s="11" t="s">
        <v>326</v>
      </c>
      <c r="C73" s="246" t="s">
        <v>327</v>
      </c>
      <c r="D73" s="247"/>
    </row>
    <row r="74" spans="1:5" ht="15" customHeight="1" thickBot="1" x14ac:dyDescent="0.4">
      <c r="A74" s="112"/>
    </row>
    <row r="75" spans="1:5" ht="15" customHeight="1" thickBot="1" x14ac:dyDescent="0.4">
      <c r="B75" s="6"/>
      <c r="C75" s="208" t="str" cm="1">
        <f t="array" aca="1" ref="C75" ca="1">HYPERLINK("#"&amp;CELL("address",INDEX('Data Items List'!C:C,MATCH("Data Item", 'Data Items List'!C:C,0))),"Return to data items list")</f>
        <v>Return to data items list</v>
      </c>
      <c r="D75" s="209"/>
      <c r="E75" s="7"/>
    </row>
    <row r="76" spans="1:5" ht="18" customHeight="1" x14ac:dyDescent="0.35">
      <c r="B76" s="8" t="s">
        <v>304</v>
      </c>
      <c r="C76" s="253" t="s">
        <v>1936</v>
      </c>
      <c r="D76" s="249"/>
    </row>
    <row r="77" spans="1:5" ht="18" customHeight="1" x14ac:dyDescent="0.35">
      <c r="B77" s="110" t="s">
        <v>305</v>
      </c>
      <c r="C77" s="240" t="s">
        <v>306</v>
      </c>
      <c r="D77" s="223"/>
    </row>
    <row r="78" spans="1:5" ht="18" customHeight="1" x14ac:dyDescent="0.35">
      <c r="B78" s="110" t="s">
        <v>307</v>
      </c>
      <c r="C78" s="240" t="s">
        <v>355</v>
      </c>
      <c r="D78" s="223"/>
    </row>
    <row r="79" spans="1:5" ht="18" customHeight="1" x14ac:dyDescent="0.35">
      <c r="B79" s="110" t="s">
        <v>309</v>
      </c>
      <c r="C79" s="240" t="s">
        <v>310</v>
      </c>
      <c r="D79" s="223"/>
    </row>
    <row r="80" spans="1:5" ht="18" customHeight="1" x14ac:dyDescent="0.35">
      <c r="B80" s="110" t="s">
        <v>311</v>
      </c>
      <c r="C80" s="240" t="s">
        <v>356</v>
      </c>
      <c r="D80" s="223"/>
    </row>
    <row r="81" spans="1:5" ht="18" customHeight="1" x14ac:dyDescent="0.35">
      <c r="B81" s="110" t="s">
        <v>313</v>
      </c>
      <c r="C81" s="239" t="s">
        <v>314</v>
      </c>
      <c r="D81" s="240"/>
    </row>
    <row r="82" spans="1:5" ht="18" customHeight="1" x14ac:dyDescent="0.35">
      <c r="B82" s="110" t="s">
        <v>315</v>
      </c>
      <c r="C82" s="239" t="s">
        <v>330</v>
      </c>
      <c r="D82" s="223"/>
    </row>
    <row r="83" spans="1:5" ht="18" customHeight="1" x14ac:dyDescent="0.35">
      <c r="B83" s="110" t="s">
        <v>1985</v>
      </c>
      <c r="C83" s="239" t="s">
        <v>316</v>
      </c>
      <c r="D83" s="240"/>
    </row>
    <row r="84" spans="1:5" ht="18" customHeight="1" x14ac:dyDescent="0.35">
      <c r="B84" s="250" t="s">
        <v>317</v>
      </c>
      <c r="C84" s="9" t="s">
        <v>318</v>
      </c>
      <c r="D84" s="10" t="s">
        <v>319</v>
      </c>
    </row>
    <row r="85" spans="1:5" ht="18" customHeight="1" x14ac:dyDescent="0.35">
      <c r="B85" s="250"/>
      <c r="C85" s="61" t="str" cm="1">
        <f t="array" aca="1" ref="C85" ca="1">HYPERLINK("#"&amp;CELL("address",INDEX(Glossary!B:B,MATCH("Community", Glossary!B:B,0))),"Community")</f>
        <v>Community</v>
      </c>
      <c r="D85" s="102" t="s">
        <v>306</v>
      </c>
    </row>
    <row r="86" spans="1:5" ht="18" customHeight="1" x14ac:dyDescent="0.35">
      <c r="B86" s="250"/>
      <c r="C86" s="61" t="str" cm="1">
        <f t="array" aca="1" ref="C86" ca="1">HYPERLINK("#"&amp;CELL("address",INDEX(Glossary!B:B,MATCH("Residential Care", Glossary!B:B,0))),"Residential Care")</f>
        <v>Residential Care</v>
      </c>
      <c r="D86" s="102" t="s">
        <v>306</v>
      </c>
    </row>
    <row r="87" spans="1:5" ht="18" customHeight="1" x14ac:dyDescent="0.35">
      <c r="B87" s="250"/>
      <c r="C87" s="61" t="str" cm="1">
        <f t="array" aca="1" ref="C87" ca="1">HYPERLINK("#"&amp;CELL("address",INDEX(Glossary!B:B,MATCH("Nursing care", Glossary!B:B,0))),"Nursing Care")</f>
        <v>Nursing Care</v>
      </c>
      <c r="D87" s="102" t="s">
        <v>306</v>
      </c>
    </row>
    <row r="88" spans="1:5" ht="75" customHeight="1" x14ac:dyDescent="0.35">
      <c r="B88" s="110" t="s">
        <v>322</v>
      </c>
      <c r="C88" s="239" t="s">
        <v>357</v>
      </c>
      <c r="D88" s="240"/>
    </row>
    <row r="89" spans="1:5" ht="18" customHeight="1" x14ac:dyDescent="0.35">
      <c r="B89" s="110" t="s">
        <v>323</v>
      </c>
      <c r="C89" s="240" t="s">
        <v>287</v>
      </c>
      <c r="D89" s="223"/>
    </row>
    <row r="90" spans="1:5" ht="18" customHeight="1" x14ac:dyDescent="0.35">
      <c r="B90" s="110" t="s">
        <v>324</v>
      </c>
      <c r="C90" s="240" t="s">
        <v>358</v>
      </c>
      <c r="D90" s="223"/>
    </row>
    <row r="91" spans="1:5" ht="18" customHeight="1" thickBot="1" x14ac:dyDescent="0.4">
      <c r="B91" s="11" t="s">
        <v>326</v>
      </c>
      <c r="C91" s="246"/>
      <c r="D91" s="247"/>
    </row>
    <row r="92" spans="1:5" ht="15" customHeight="1" thickBot="1" x14ac:dyDescent="0.4">
      <c r="A92" s="112"/>
    </row>
    <row r="93" spans="1:5" ht="15" customHeight="1" thickBot="1" x14ac:dyDescent="0.4">
      <c r="B93" s="6"/>
      <c r="C93" s="208" t="str" cm="1">
        <f t="array" aca="1" ref="C93" ca="1">HYPERLINK("#"&amp;CELL("address",INDEX('Data Items List'!C:C,MATCH("Data Item", 'Data Items List'!C:C,0))),"Return to data items list")</f>
        <v>Return to data items list</v>
      </c>
      <c r="D93" s="209"/>
      <c r="E93" s="7"/>
    </row>
    <row r="94" spans="1:5" ht="18" customHeight="1" x14ac:dyDescent="0.35">
      <c r="B94" s="8" t="s">
        <v>304</v>
      </c>
      <c r="C94" s="248" t="s">
        <v>287</v>
      </c>
      <c r="D94" s="249"/>
    </row>
    <row r="95" spans="1:5" ht="18" customHeight="1" x14ac:dyDescent="0.35">
      <c r="B95" s="110" t="s">
        <v>305</v>
      </c>
      <c r="C95" s="240" t="s">
        <v>306</v>
      </c>
      <c r="D95" s="223"/>
    </row>
    <row r="96" spans="1:5" ht="54" customHeight="1" x14ac:dyDescent="0.35">
      <c r="B96" s="110" t="s">
        <v>307</v>
      </c>
      <c r="C96" s="240" t="s">
        <v>359</v>
      </c>
      <c r="D96" s="223"/>
    </row>
    <row r="97" spans="1:5" ht="18" customHeight="1" x14ac:dyDescent="0.35">
      <c r="B97" s="110" t="s">
        <v>309</v>
      </c>
      <c r="C97" s="240" t="s">
        <v>310</v>
      </c>
      <c r="D97" s="223"/>
    </row>
    <row r="98" spans="1:5" ht="18" customHeight="1" x14ac:dyDescent="0.35">
      <c r="B98" s="110" t="s">
        <v>311</v>
      </c>
      <c r="C98" s="240" t="s">
        <v>360</v>
      </c>
      <c r="D98" s="223"/>
    </row>
    <row r="99" spans="1:5" ht="18" customHeight="1" x14ac:dyDescent="0.35">
      <c r="B99" s="110" t="s">
        <v>313</v>
      </c>
      <c r="C99" s="239" t="s">
        <v>314</v>
      </c>
      <c r="D99" s="240"/>
    </row>
    <row r="100" spans="1:5" ht="18" customHeight="1" x14ac:dyDescent="0.35">
      <c r="B100" s="110" t="s">
        <v>315</v>
      </c>
      <c r="C100" s="239" t="s">
        <v>306</v>
      </c>
      <c r="D100" s="240"/>
    </row>
    <row r="101" spans="1:5" ht="18" customHeight="1" x14ac:dyDescent="0.35">
      <c r="B101" s="110" t="s">
        <v>1985</v>
      </c>
      <c r="C101" s="239" t="s">
        <v>316</v>
      </c>
      <c r="D101" s="240"/>
    </row>
    <row r="102" spans="1:5" ht="18" customHeight="1" x14ac:dyDescent="0.35">
      <c r="B102" s="250" t="s">
        <v>317</v>
      </c>
      <c r="C102" s="9" t="s">
        <v>318</v>
      </c>
      <c r="D102" s="10" t="s">
        <v>319</v>
      </c>
    </row>
    <row r="103" spans="1:5" ht="18" customHeight="1" x14ac:dyDescent="0.35">
      <c r="B103" s="250"/>
      <c r="C103" s="12" t="s">
        <v>361</v>
      </c>
      <c r="D103" s="102" t="s">
        <v>306</v>
      </c>
    </row>
    <row r="104" spans="1:5" ht="18" customHeight="1" x14ac:dyDescent="0.35">
      <c r="B104" s="250"/>
      <c r="C104" s="12" t="s">
        <v>362</v>
      </c>
      <c r="D104" s="102" t="s">
        <v>306</v>
      </c>
    </row>
    <row r="105" spans="1:5" ht="18" customHeight="1" x14ac:dyDescent="0.35">
      <c r="B105" s="250"/>
      <c r="C105" s="12" t="s">
        <v>363</v>
      </c>
      <c r="D105" s="102" t="s">
        <v>306</v>
      </c>
    </row>
    <row r="106" spans="1:5" ht="18" customHeight="1" x14ac:dyDescent="0.35">
      <c r="B106" s="250"/>
      <c r="C106" s="12" t="s">
        <v>364</v>
      </c>
      <c r="D106" s="102" t="s">
        <v>306</v>
      </c>
    </row>
    <row r="107" spans="1:5" ht="18" customHeight="1" x14ac:dyDescent="0.35">
      <c r="B107" s="110" t="s">
        <v>322</v>
      </c>
      <c r="C107" s="239" t="s">
        <v>306</v>
      </c>
      <c r="D107" s="240"/>
    </row>
    <row r="108" spans="1:5" ht="18" customHeight="1" x14ac:dyDescent="0.35">
      <c r="B108" s="110" t="s">
        <v>323</v>
      </c>
      <c r="C108" s="240" t="s">
        <v>306</v>
      </c>
      <c r="D108" s="223"/>
    </row>
    <row r="109" spans="1:5" ht="18" customHeight="1" x14ac:dyDescent="0.35">
      <c r="B109" s="110" t="s">
        <v>324</v>
      </c>
      <c r="C109" s="240" t="s">
        <v>365</v>
      </c>
      <c r="D109" s="223"/>
    </row>
    <row r="110" spans="1:5" ht="18" customHeight="1" thickBot="1" x14ac:dyDescent="0.4">
      <c r="B110" s="11" t="s">
        <v>326</v>
      </c>
      <c r="C110" s="246" t="s">
        <v>327</v>
      </c>
      <c r="D110" s="247"/>
    </row>
    <row r="111" spans="1:5" ht="15" customHeight="1" thickBot="1" x14ac:dyDescent="0.4">
      <c r="A111" s="112"/>
    </row>
    <row r="112" spans="1:5" ht="15" customHeight="1" thickBot="1" x14ac:dyDescent="0.4">
      <c r="B112" s="6"/>
      <c r="C112" s="208" t="str" cm="1">
        <f t="array" aca="1" ref="C112" ca="1">HYPERLINK("#"&amp;CELL("address",INDEX('Data Items List'!C:C,MATCH("Data Item", 'Data Items List'!C:C,0))),"Return to data items list")</f>
        <v>Return to data items list</v>
      </c>
      <c r="D112" s="209"/>
      <c r="E112" s="7"/>
    </row>
    <row r="113" spans="1:5" ht="18" customHeight="1" x14ac:dyDescent="0.35">
      <c r="B113" s="8" t="s">
        <v>304</v>
      </c>
      <c r="C113" s="248" t="s">
        <v>71</v>
      </c>
      <c r="D113" s="249"/>
    </row>
    <row r="114" spans="1:5" ht="18" customHeight="1" x14ac:dyDescent="0.35">
      <c r="B114" s="110" t="s">
        <v>305</v>
      </c>
      <c r="C114" s="240" t="s">
        <v>306</v>
      </c>
      <c r="D114" s="223"/>
    </row>
    <row r="115" spans="1:5" ht="18" customHeight="1" x14ac:dyDescent="0.35">
      <c r="B115" s="110" t="s">
        <v>307</v>
      </c>
      <c r="C115" s="240" t="s">
        <v>366</v>
      </c>
      <c r="D115" s="223"/>
    </row>
    <row r="116" spans="1:5" ht="18" customHeight="1" x14ac:dyDescent="0.35">
      <c r="B116" s="110" t="s">
        <v>309</v>
      </c>
      <c r="C116" s="240" t="s">
        <v>367</v>
      </c>
      <c r="D116" s="223"/>
    </row>
    <row r="117" spans="1:5" ht="18" customHeight="1" x14ac:dyDescent="0.35">
      <c r="B117" s="110" t="s">
        <v>311</v>
      </c>
      <c r="C117" s="240" t="s">
        <v>368</v>
      </c>
      <c r="D117" s="223"/>
    </row>
    <row r="118" spans="1:5" ht="18" customHeight="1" x14ac:dyDescent="0.35">
      <c r="B118" s="110" t="s">
        <v>313</v>
      </c>
      <c r="C118" s="239" t="s">
        <v>369</v>
      </c>
      <c r="D118" s="240"/>
    </row>
    <row r="119" spans="1:5" ht="18" customHeight="1" x14ac:dyDescent="0.35">
      <c r="B119" s="110" t="s">
        <v>315</v>
      </c>
      <c r="C119" s="239" t="s">
        <v>330</v>
      </c>
      <c r="D119" s="223"/>
    </row>
    <row r="120" spans="1:5" ht="18" customHeight="1" x14ac:dyDescent="0.35">
      <c r="B120" s="110" t="s">
        <v>1985</v>
      </c>
      <c r="C120" s="239" t="s">
        <v>316</v>
      </c>
      <c r="D120" s="240"/>
    </row>
    <row r="121" spans="1:5" ht="18" customHeight="1" x14ac:dyDescent="0.35">
      <c r="B121" s="250" t="s">
        <v>317</v>
      </c>
      <c r="C121" s="9" t="s">
        <v>318</v>
      </c>
      <c r="D121" s="10" t="s">
        <v>319</v>
      </c>
    </row>
    <row r="122" spans="1:5" ht="18" customHeight="1" x14ac:dyDescent="0.35">
      <c r="B122" s="250"/>
      <c r="C122" s="111" t="s">
        <v>306</v>
      </c>
      <c r="D122" s="102" t="s">
        <v>306</v>
      </c>
    </row>
    <row r="123" spans="1:5" ht="150" customHeight="1" x14ac:dyDescent="0.35">
      <c r="B123" s="110" t="s">
        <v>322</v>
      </c>
      <c r="C123" s="239" t="s">
        <v>1998</v>
      </c>
      <c r="D123" s="240"/>
    </row>
    <row r="124" spans="1:5" ht="18" customHeight="1" x14ac:dyDescent="0.35">
      <c r="B124" s="110" t="s">
        <v>323</v>
      </c>
      <c r="C124" s="240" t="s">
        <v>306</v>
      </c>
      <c r="D124" s="223"/>
    </row>
    <row r="125" spans="1:5" ht="18" customHeight="1" x14ac:dyDescent="0.35">
      <c r="B125" s="110" t="s">
        <v>324</v>
      </c>
      <c r="C125" s="251" t="s">
        <v>325</v>
      </c>
      <c r="D125" s="252"/>
    </row>
    <row r="126" spans="1:5" ht="18" customHeight="1" thickBot="1" x14ac:dyDescent="0.4">
      <c r="B126" s="11" t="s">
        <v>326</v>
      </c>
      <c r="C126" s="246" t="s">
        <v>1999</v>
      </c>
      <c r="D126" s="247"/>
    </row>
    <row r="127" spans="1:5" ht="15" customHeight="1" thickBot="1" x14ac:dyDescent="0.4">
      <c r="A127" s="112"/>
    </row>
    <row r="128" spans="1:5" ht="15" customHeight="1" thickBot="1" x14ac:dyDescent="0.4">
      <c r="B128" s="6"/>
      <c r="C128" s="208" t="str" cm="1">
        <f t="array" aca="1" ref="C128" ca="1">HYPERLINK("#"&amp;CELL("address",INDEX('Data Items List'!C:C,MATCH("Data Item", 'Data Items List'!C:C,0))),"Return to data items list")</f>
        <v>Return to data items list</v>
      </c>
      <c r="D128" s="209"/>
      <c r="E128" s="7"/>
    </row>
    <row r="129" spans="2:4" ht="18" customHeight="1" x14ac:dyDescent="0.35">
      <c r="B129" s="8" t="s">
        <v>304</v>
      </c>
      <c r="C129" s="248" t="s">
        <v>85</v>
      </c>
      <c r="D129" s="249"/>
    </row>
    <row r="130" spans="2:4" ht="18" customHeight="1" x14ac:dyDescent="0.35">
      <c r="B130" s="110" t="s">
        <v>305</v>
      </c>
      <c r="C130" s="240" t="s">
        <v>306</v>
      </c>
      <c r="D130" s="223"/>
    </row>
    <row r="131" spans="2:4" ht="18" customHeight="1" x14ac:dyDescent="0.35">
      <c r="B131" s="110" t="s">
        <v>307</v>
      </c>
      <c r="C131" s="240" t="s">
        <v>370</v>
      </c>
      <c r="D131" s="223"/>
    </row>
    <row r="132" spans="2:4" ht="18" customHeight="1" x14ac:dyDescent="0.35">
      <c r="B132" s="110" t="s">
        <v>309</v>
      </c>
      <c r="C132" s="240" t="s">
        <v>310</v>
      </c>
      <c r="D132" s="223"/>
    </row>
    <row r="133" spans="2:4" ht="18" customHeight="1" x14ac:dyDescent="0.35">
      <c r="B133" s="110" t="s">
        <v>311</v>
      </c>
      <c r="C133" s="240" t="s">
        <v>371</v>
      </c>
      <c r="D133" s="223"/>
    </row>
    <row r="134" spans="2:4" ht="18" customHeight="1" x14ac:dyDescent="0.35">
      <c r="B134" s="110" t="s">
        <v>313</v>
      </c>
      <c r="C134" s="239" t="s">
        <v>314</v>
      </c>
      <c r="D134" s="240"/>
    </row>
    <row r="135" spans="2:4" ht="18" customHeight="1" x14ac:dyDescent="0.35">
      <c r="B135" s="110" t="s">
        <v>315</v>
      </c>
      <c r="C135" s="239" t="s">
        <v>330</v>
      </c>
      <c r="D135" s="223"/>
    </row>
    <row r="136" spans="2:4" ht="18" customHeight="1" x14ac:dyDescent="0.35">
      <c r="B136" s="110" t="s">
        <v>1985</v>
      </c>
      <c r="C136" s="239" t="s">
        <v>316</v>
      </c>
      <c r="D136" s="240"/>
    </row>
    <row r="137" spans="2:4" ht="18" customHeight="1" x14ac:dyDescent="0.35">
      <c r="B137" s="250" t="s">
        <v>317</v>
      </c>
      <c r="C137" s="9" t="s">
        <v>318</v>
      </c>
      <c r="D137" s="10" t="s">
        <v>319</v>
      </c>
    </row>
    <row r="138" spans="2:4" ht="18" customHeight="1" x14ac:dyDescent="0.35">
      <c r="B138" s="250"/>
      <c r="C138" s="111" t="s">
        <v>372</v>
      </c>
      <c r="D138" s="102" t="s">
        <v>306</v>
      </c>
    </row>
    <row r="139" spans="2:4" ht="18" customHeight="1" x14ac:dyDescent="0.35">
      <c r="B139" s="250"/>
      <c r="C139" s="111" t="s">
        <v>373</v>
      </c>
      <c r="D139" s="102" t="s">
        <v>306</v>
      </c>
    </row>
    <row r="140" spans="2:4" ht="18" customHeight="1" x14ac:dyDescent="0.35">
      <c r="B140" s="250"/>
      <c r="C140" s="111" t="s">
        <v>374</v>
      </c>
      <c r="D140" s="102" t="s">
        <v>306</v>
      </c>
    </row>
    <row r="141" spans="2:4" ht="18" customHeight="1" x14ac:dyDescent="0.35">
      <c r="B141" s="250"/>
      <c r="C141" s="13" t="s">
        <v>375</v>
      </c>
      <c r="D141" s="102" t="s">
        <v>306</v>
      </c>
    </row>
    <row r="142" spans="2:4" ht="61.5" customHeight="1" x14ac:dyDescent="0.35">
      <c r="B142" s="110" t="s">
        <v>322</v>
      </c>
      <c r="C142" s="255" t="s">
        <v>376</v>
      </c>
      <c r="D142" s="256"/>
    </row>
    <row r="143" spans="2:4" ht="18" customHeight="1" x14ac:dyDescent="0.35">
      <c r="B143" s="110" t="s">
        <v>323</v>
      </c>
      <c r="C143" s="240" t="s">
        <v>306</v>
      </c>
      <c r="D143" s="223"/>
    </row>
    <row r="144" spans="2:4" ht="18" customHeight="1" x14ac:dyDescent="0.35">
      <c r="B144" s="110" t="s">
        <v>324</v>
      </c>
      <c r="C144" s="251" t="s">
        <v>377</v>
      </c>
      <c r="D144" s="252"/>
    </row>
    <row r="145" spans="1:5" ht="17.899999999999999" customHeight="1" thickBot="1" x14ac:dyDescent="0.4">
      <c r="B145" s="11" t="s">
        <v>326</v>
      </c>
      <c r="C145" s="246" t="s">
        <v>327</v>
      </c>
      <c r="D145" s="247"/>
    </row>
    <row r="146" spans="1:5" ht="15" customHeight="1" thickBot="1" x14ac:dyDescent="0.4">
      <c r="A146" s="112"/>
    </row>
    <row r="147" spans="1:5" ht="15" customHeight="1" thickBot="1" x14ac:dyDescent="0.4">
      <c r="B147" s="6"/>
      <c r="C147" s="208" t="str" cm="1">
        <f t="array" aca="1" ref="C147" ca="1">HYPERLINK("#"&amp;CELL("address",INDEX('Data Items List'!C:C,MATCH("Data Item", 'Data Items List'!C:C,0))),"Return to data items list")</f>
        <v>Return to data items list</v>
      </c>
      <c r="D147" s="209"/>
      <c r="E147" s="7"/>
    </row>
    <row r="148" spans="1:5" ht="18" customHeight="1" x14ac:dyDescent="0.35">
      <c r="B148" s="8" t="s">
        <v>304</v>
      </c>
      <c r="C148" s="248" t="s">
        <v>258</v>
      </c>
      <c r="D148" s="249"/>
    </row>
    <row r="149" spans="1:5" ht="18" customHeight="1" x14ac:dyDescent="0.35">
      <c r="B149" s="110" t="s">
        <v>305</v>
      </c>
      <c r="C149" s="240" t="s">
        <v>306</v>
      </c>
      <c r="D149" s="223"/>
    </row>
    <row r="150" spans="1:5" ht="18" customHeight="1" x14ac:dyDescent="0.35">
      <c r="B150" s="110" t="s">
        <v>307</v>
      </c>
      <c r="C150" s="240" t="s">
        <v>378</v>
      </c>
      <c r="D150" s="223"/>
    </row>
    <row r="151" spans="1:5" ht="18" customHeight="1" x14ac:dyDescent="0.35">
      <c r="B151" s="110" t="s">
        <v>309</v>
      </c>
      <c r="C151" s="240" t="s">
        <v>367</v>
      </c>
      <c r="D151" s="223"/>
    </row>
    <row r="152" spans="1:5" ht="18" customHeight="1" x14ac:dyDescent="0.35">
      <c r="B152" s="110" t="s">
        <v>311</v>
      </c>
      <c r="C152" s="240" t="s">
        <v>379</v>
      </c>
      <c r="D152" s="223"/>
    </row>
    <row r="153" spans="1:5" ht="18" customHeight="1" x14ac:dyDescent="0.35">
      <c r="B153" s="110" t="s">
        <v>313</v>
      </c>
      <c r="C153" s="239" t="s">
        <v>314</v>
      </c>
      <c r="D153" s="240"/>
    </row>
    <row r="154" spans="1:5" ht="18" customHeight="1" x14ac:dyDescent="0.35">
      <c r="B154" s="110" t="s">
        <v>315</v>
      </c>
      <c r="C154" s="239" t="s">
        <v>330</v>
      </c>
      <c r="D154" s="223"/>
    </row>
    <row r="155" spans="1:5" ht="18" customHeight="1" x14ac:dyDescent="0.35">
      <c r="B155" s="110" t="s">
        <v>1985</v>
      </c>
      <c r="C155" s="239" t="s">
        <v>316</v>
      </c>
      <c r="D155" s="240"/>
    </row>
    <row r="156" spans="1:5" ht="18" customHeight="1" x14ac:dyDescent="0.35">
      <c r="B156" s="250" t="s">
        <v>317</v>
      </c>
      <c r="C156" s="9" t="s">
        <v>318</v>
      </c>
      <c r="D156" s="10" t="s">
        <v>319</v>
      </c>
    </row>
    <row r="157" spans="1:5" ht="18" customHeight="1" x14ac:dyDescent="0.35">
      <c r="B157" s="250"/>
      <c r="C157" s="13" t="s">
        <v>380</v>
      </c>
      <c r="D157" s="102" t="s">
        <v>306</v>
      </c>
    </row>
    <row r="158" spans="1:5" ht="18" customHeight="1" x14ac:dyDescent="0.35">
      <c r="B158" s="250"/>
      <c r="C158" s="13" t="s">
        <v>381</v>
      </c>
      <c r="D158" s="102" t="s">
        <v>306</v>
      </c>
    </row>
    <row r="159" spans="1:5" ht="18" customHeight="1" x14ac:dyDescent="0.35">
      <c r="B159" s="250"/>
      <c r="C159" s="13" t="s">
        <v>382</v>
      </c>
      <c r="D159" s="102" t="s">
        <v>306</v>
      </c>
    </row>
    <row r="160" spans="1:5" ht="45" customHeight="1" x14ac:dyDescent="0.35">
      <c r="B160" s="110" t="s">
        <v>322</v>
      </c>
      <c r="C160" s="239" t="s">
        <v>383</v>
      </c>
      <c r="D160" s="240"/>
    </row>
    <row r="161" spans="1:5" ht="18" customHeight="1" x14ac:dyDescent="0.35">
      <c r="B161" s="110" t="s">
        <v>323</v>
      </c>
      <c r="C161" s="240" t="s">
        <v>306</v>
      </c>
      <c r="D161" s="223"/>
    </row>
    <row r="162" spans="1:5" ht="18" customHeight="1" x14ac:dyDescent="0.35">
      <c r="B162" s="110" t="s">
        <v>324</v>
      </c>
      <c r="C162" s="251" t="s">
        <v>325</v>
      </c>
      <c r="D162" s="252"/>
    </row>
    <row r="163" spans="1:5" ht="18" customHeight="1" thickBot="1" x14ac:dyDescent="0.4">
      <c r="B163" s="11" t="s">
        <v>326</v>
      </c>
      <c r="C163" s="246" t="s">
        <v>327</v>
      </c>
      <c r="D163" s="247"/>
    </row>
    <row r="164" spans="1:5" ht="15" customHeight="1" thickBot="1" x14ac:dyDescent="0.4">
      <c r="A164" s="112"/>
    </row>
    <row r="165" spans="1:5" ht="15" customHeight="1" thickBot="1" x14ac:dyDescent="0.4">
      <c r="B165" s="6"/>
      <c r="C165" s="208" t="str" cm="1">
        <f t="array" aca="1" ref="C165" ca="1">HYPERLINK("#"&amp;CELL("address",INDEX('Data Items List'!C:C,MATCH("Data Item", 'Data Items List'!C:C,0))),"Return to data items list")</f>
        <v>Return to data items list</v>
      </c>
      <c r="D165" s="209"/>
      <c r="E165" s="7"/>
    </row>
    <row r="166" spans="1:5" ht="18" customHeight="1" x14ac:dyDescent="0.35">
      <c r="B166" s="8" t="s">
        <v>304</v>
      </c>
      <c r="C166" s="248" t="s">
        <v>7</v>
      </c>
      <c r="D166" s="249"/>
    </row>
    <row r="167" spans="1:5" ht="18" customHeight="1" x14ac:dyDescent="0.35">
      <c r="B167" s="110" t="s">
        <v>305</v>
      </c>
      <c r="C167" s="240" t="s">
        <v>306</v>
      </c>
      <c r="D167" s="223"/>
    </row>
    <row r="168" spans="1:5" ht="18" customHeight="1" x14ac:dyDescent="0.35">
      <c r="B168" s="110" t="s">
        <v>307</v>
      </c>
      <c r="C168" s="240" t="s">
        <v>384</v>
      </c>
      <c r="D168" s="223"/>
    </row>
    <row r="169" spans="1:5" ht="18" customHeight="1" x14ac:dyDescent="0.35">
      <c r="B169" s="110" t="s">
        <v>309</v>
      </c>
      <c r="C169" s="240" t="s">
        <v>310</v>
      </c>
      <c r="D169" s="223"/>
    </row>
    <row r="170" spans="1:5" ht="18" customHeight="1" x14ac:dyDescent="0.35">
      <c r="B170" s="110" t="s">
        <v>311</v>
      </c>
      <c r="C170" s="240" t="s">
        <v>385</v>
      </c>
      <c r="D170" s="223"/>
    </row>
    <row r="171" spans="1:5" ht="18" customHeight="1" x14ac:dyDescent="0.35">
      <c r="B171" s="110" t="s">
        <v>313</v>
      </c>
      <c r="C171" s="239" t="s">
        <v>369</v>
      </c>
      <c r="D171" s="240"/>
    </row>
    <row r="172" spans="1:5" ht="18" customHeight="1" x14ac:dyDescent="0.35">
      <c r="B172" s="110" t="s">
        <v>315</v>
      </c>
      <c r="C172" s="239" t="s">
        <v>386</v>
      </c>
      <c r="D172" s="223"/>
    </row>
    <row r="173" spans="1:5" ht="18" customHeight="1" x14ac:dyDescent="0.35">
      <c r="B173" s="110" t="s">
        <v>1985</v>
      </c>
      <c r="C173" s="239" t="s">
        <v>316</v>
      </c>
      <c r="D173" s="240"/>
    </row>
    <row r="174" spans="1:5" ht="18" customHeight="1" x14ac:dyDescent="0.35">
      <c r="B174" s="250" t="s">
        <v>317</v>
      </c>
      <c r="C174" s="9" t="s">
        <v>318</v>
      </c>
      <c r="D174" s="10" t="s">
        <v>319</v>
      </c>
    </row>
    <row r="175" spans="1:5" ht="18" customHeight="1" x14ac:dyDescent="0.35">
      <c r="B175" s="250"/>
      <c r="C175" s="13" t="s">
        <v>306</v>
      </c>
      <c r="D175" s="102" t="s">
        <v>306</v>
      </c>
    </row>
    <row r="176" spans="1:5" ht="18" customHeight="1" x14ac:dyDescent="0.35">
      <c r="B176" s="110" t="s">
        <v>322</v>
      </c>
      <c r="C176" s="239" t="s">
        <v>306</v>
      </c>
      <c r="D176" s="240"/>
    </row>
    <row r="177" spans="1:5" ht="18" customHeight="1" x14ac:dyDescent="0.35">
      <c r="B177" s="110" t="s">
        <v>323</v>
      </c>
      <c r="C177" s="240" t="s">
        <v>387</v>
      </c>
      <c r="D177" s="223"/>
    </row>
    <row r="178" spans="1:5" ht="18" customHeight="1" x14ac:dyDescent="0.35">
      <c r="B178" s="110" t="s">
        <v>324</v>
      </c>
      <c r="C178" s="251" t="s">
        <v>325</v>
      </c>
      <c r="D178" s="252"/>
    </row>
    <row r="179" spans="1:5" ht="18" customHeight="1" thickBot="1" x14ac:dyDescent="0.4">
      <c r="B179" s="11" t="s">
        <v>326</v>
      </c>
      <c r="C179" s="246" t="s">
        <v>327</v>
      </c>
      <c r="D179" s="247"/>
    </row>
    <row r="180" spans="1:5" ht="15" customHeight="1" thickBot="1" x14ac:dyDescent="0.4">
      <c r="A180" s="112"/>
    </row>
    <row r="181" spans="1:5" ht="15" customHeight="1" thickBot="1" x14ac:dyDescent="0.4">
      <c r="B181" s="6"/>
      <c r="C181" s="208" t="str" cm="1">
        <f t="array" aca="1" ref="C181" ca="1">HYPERLINK("#"&amp;CELL("address",INDEX('Data Items List'!C:C,MATCH("Data Item", 'Data Items List'!C:C,0))),"Return to data items list")</f>
        <v>Return to data items list</v>
      </c>
      <c r="D181" s="209"/>
      <c r="E181" s="7"/>
    </row>
    <row r="182" spans="1:5" ht="18" customHeight="1" x14ac:dyDescent="0.35">
      <c r="B182" s="8" t="s">
        <v>304</v>
      </c>
      <c r="C182" s="248" t="s">
        <v>53</v>
      </c>
      <c r="D182" s="249"/>
    </row>
    <row r="183" spans="1:5" ht="18" customHeight="1" x14ac:dyDescent="0.35">
      <c r="B183" s="110" t="s">
        <v>305</v>
      </c>
      <c r="C183" s="240" t="s">
        <v>306</v>
      </c>
      <c r="D183" s="223"/>
    </row>
    <row r="184" spans="1:5" ht="18" customHeight="1" x14ac:dyDescent="0.35">
      <c r="B184" s="110" t="s">
        <v>307</v>
      </c>
      <c r="C184" s="240" t="s">
        <v>388</v>
      </c>
      <c r="D184" s="223"/>
    </row>
    <row r="185" spans="1:5" ht="18" customHeight="1" x14ac:dyDescent="0.35">
      <c r="B185" s="110" t="s">
        <v>309</v>
      </c>
      <c r="C185" s="240" t="s">
        <v>310</v>
      </c>
      <c r="D185" s="223"/>
    </row>
    <row r="186" spans="1:5" ht="18" customHeight="1" x14ac:dyDescent="0.35">
      <c r="B186" s="110" t="s">
        <v>311</v>
      </c>
      <c r="C186" s="240" t="s">
        <v>389</v>
      </c>
      <c r="D186" s="223"/>
    </row>
    <row r="187" spans="1:5" ht="18" customHeight="1" x14ac:dyDescent="0.35">
      <c r="B187" s="110" t="s">
        <v>313</v>
      </c>
      <c r="C187" s="239" t="s">
        <v>314</v>
      </c>
      <c r="D187" s="240"/>
    </row>
    <row r="188" spans="1:5" ht="18" customHeight="1" x14ac:dyDescent="0.35">
      <c r="B188" s="110" t="s">
        <v>315</v>
      </c>
      <c r="C188" s="239" t="s">
        <v>330</v>
      </c>
      <c r="D188" s="223"/>
    </row>
    <row r="189" spans="1:5" ht="18" customHeight="1" x14ac:dyDescent="0.35">
      <c r="B189" s="110" t="s">
        <v>1985</v>
      </c>
      <c r="C189" s="239" t="s">
        <v>316</v>
      </c>
      <c r="D189" s="240"/>
    </row>
    <row r="190" spans="1:5" ht="18" customHeight="1" x14ac:dyDescent="0.35">
      <c r="B190" s="250" t="s">
        <v>317</v>
      </c>
      <c r="C190" s="9" t="s">
        <v>318</v>
      </c>
      <c r="D190" s="10" t="s">
        <v>319</v>
      </c>
    </row>
    <row r="191" spans="1:5" ht="18" customHeight="1" x14ac:dyDescent="0.35">
      <c r="B191" s="250"/>
      <c r="C191" s="257" t="s">
        <v>390</v>
      </c>
      <c r="D191" s="14" t="s">
        <v>391</v>
      </c>
    </row>
    <row r="192" spans="1:5" ht="18" customHeight="1" x14ac:dyDescent="0.35">
      <c r="B192" s="250"/>
      <c r="C192" s="257"/>
      <c r="D192" s="14" t="s">
        <v>392</v>
      </c>
    </row>
    <row r="193" spans="2:4" ht="18" customHeight="1" x14ac:dyDescent="0.35">
      <c r="B193" s="250"/>
      <c r="C193" s="257"/>
      <c r="D193" s="14" t="s">
        <v>393</v>
      </c>
    </row>
    <row r="194" spans="2:4" ht="18" customHeight="1" x14ac:dyDescent="0.35">
      <c r="B194" s="250"/>
      <c r="C194" s="257"/>
      <c r="D194" s="14" t="s">
        <v>394</v>
      </c>
    </row>
    <row r="195" spans="2:4" ht="18" customHeight="1" x14ac:dyDescent="0.35">
      <c r="B195" s="250"/>
      <c r="C195" s="257" t="s">
        <v>395</v>
      </c>
      <c r="D195" s="14" t="s">
        <v>396</v>
      </c>
    </row>
    <row r="196" spans="2:4" ht="18" customHeight="1" x14ac:dyDescent="0.35">
      <c r="B196" s="250"/>
      <c r="C196" s="257"/>
      <c r="D196" s="14" t="s">
        <v>397</v>
      </c>
    </row>
    <row r="197" spans="2:4" ht="18" customHeight="1" x14ac:dyDescent="0.35">
      <c r="B197" s="250"/>
      <c r="C197" s="257"/>
      <c r="D197" s="14" t="s">
        <v>398</v>
      </c>
    </row>
    <row r="198" spans="2:4" ht="18" customHeight="1" x14ac:dyDescent="0.35">
      <c r="B198" s="250"/>
      <c r="C198" s="257"/>
      <c r="D198" s="14" t="s">
        <v>399</v>
      </c>
    </row>
    <row r="199" spans="2:4" ht="18" customHeight="1" x14ac:dyDescent="0.35">
      <c r="B199" s="250"/>
      <c r="C199" s="257" t="s">
        <v>400</v>
      </c>
      <c r="D199" s="14" t="s">
        <v>401</v>
      </c>
    </row>
    <row r="200" spans="2:4" ht="18" customHeight="1" x14ac:dyDescent="0.35">
      <c r="B200" s="250"/>
      <c r="C200" s="257"/>
      <c r="D200" s="14" t="s">
        <v>402</v>
      </c>
    </row>
    <row r="201" spans="2:4" ht="18" customHeight="1" x14ac:dyDescent="0.35">
      <c r="B201" s="250"/>
      <c r="C201" s="257"/>
      <c r="D201" s="14" t="s">
        <v>403</v>
      </c>
    </row>
    <row r="202" spans="2:4" ht="18" customHeight="1" x14ac:dyDescent="0.35">
      <c r="B202" s="250"/>
      <c r="C202" s="257"/>
      <c r="D202" s="14" t="s">
        <v>404</v>
      </c>
    </row>
    <row r="203" spans="2:4" ht="18" customHeight="1" x14ac:dyDescent="0.35">
      <c r="B203" s="250"/>
      <c r="C203" s="257"/>
      <c r="D203" s="14" t="s">
        <v>405</v>
      </c>
    </row>
    <row r="204" spans="2:4" ht="18" customHeight="1" x14ac:dyDescent="0.35">
      <c r="B204" s="250"/>
      <c r="C204" s="257" t="s">
        <v>406</v>
      </c>
      <c r="D204" s="14" t="s">
        <v>407</v>
      </c>
    </row>
    <row r="205" spans="2:4" ht="18" customHeight="1" x14ac:dyDescent="0.35">
      <c r="B205" s="250"/>
      <c r="C205" s="257"/>
      <c r="D205" s="14" t="s">
        <v>408</v>
      </c>
    </row>
    <row r="206" spans="2:4" ht="18" customHeight="1" x14ac:dyDescent="0.35">
      <c r="B206" s="250"/>
      <c r="C206" s="257"/>
      <c r="D206" s="14" t="s">
        <v>409</v>
      </c>
    </row>
    <row r="207" spans="2:4" ht="18" customHeight="1" x14ac:dyDescent="0.35">
      <c r="B207" s="250"/>
      <c r="C207" s="257" t="s">
        <v>410</v>
      </c>
      <c r="D207" s="14" t="s">
        <v>411</v>
      </c>
    </row>
    <row r="208" spans="2:4" ht="18" customHeight="1" x14ac:dyDescent="0.35">
      <c r="B208" s="250"/>
      <c r="C208" s="257"/>
      <c r="D208" s="14" t="s">
        <v>412</v>
      </c>
    </row>
    <row r="209" spans="1:5" ht="18" customHeight="1" x14ac:dyDescent="0.35">
      <c r="B209" s="250"/>
      <c r="C209" s="257" t="s">
        <v>413</v>
      </c>
      <c r="D209" s="14" t="s">
        <v>414</v>
      </c>
    </row>
    <row r="210" spans="1:5" ht="18" customHeight="1" x14ac:dyDescent="0.35">
      <c r="B210" s="250"/>
      <c r="C210" s="257"/>
      <c r="D210" s="14" t="s">
        <v>415</v>
      </c>
    </row>
    <row r="211" spans="1:5" ht="18" customHeight="1" x14ac:dyDescent="0.35">
      <c r="B211" s="250"/>
      <c r="C211" s="257"/>
      <c r="D211" s="14" t="s">
        <v>416</v>
      </c>
    </row>
    <row r="212" spans="1:5" ht="315" customHeight="1" x14ac:dyDescent="0.35">
      <c r="B212" s="110" t="s">
        <v>322</v>
      </c>
      <c r="C212" s="239" t="s">
        <v>417</v>
      </c>
      <c r="D212" s="240"/>
    </row>
    <row r="213" spans="1:5" ht="18" customHeight="1" x14ac:dyDescent="0.35">
      <c r="B213" s="110" t="s">
        <v>323</v>
      </c>
      <c r="C213" s="240" t="s">
        <v>306</v>
      </c>
      <c r="D213" s="223"/>
    </row>
    <row r="214" spans="1:5" ht="18" customHeight="1" x14ac:dyDescent="0.35">
      <c r="B214" s="110" t="s">
        <v>324</v>
      </c>
      <c r="C214" s="251" t="s">
        <v>325</v>
      </c>
      <c r="D214" s="252"/>
    </row>
    <row r="215" spans="1:5" ht="18" customHeight="1" thickBot="1" x14ac:dyDescent="0.4">
      <c r="B215" s="11" t="s">
        <v>326</v>
      </c>
      <c r="C215" s="246" t="s">
        <v>327</v>
      </c>
      <c r="D215" s="247"/>
    </row>
    <row r="216" spans="1:5" ht="15" customHeight="1" thickBot="1" x14ac:dyDescent="0.4">
      <c r="A216" s="112"/>
    </row>
    <row r="217" spans="1:5" ht="15" customHeight="1" thickBot="1" x14ac:dyDescent="0.4">
      <c r="B217" s="6"/>
      <c r="C217" s="208" t="str" cm="1">
        <f t="array" aca="1" ref="C217" ca="1">HYPERLINK("#"&amp;CELL("address",INDEX('Data Items List'!C:C,MATCH("Data Item", 'Data Items List'!C:C,0))),"Return to data items list")</f>
        <v>Return to data items list</v>
      </c>
      <c r="D217" s="209"/>
      <c r="E217" s="7"/>
    </row>
    <row r="218" spans="1:5" ht="18" customHeight="1" x14ac:dyDescent="0.35">
      <c r="B218" s="8" t="s">
        <v>304</v>
      </c>
      <c r="C218" s="248" t="s">
        <v>279</v>
      </c>
      <c r="D218" s="249"/>
    </row>
    <row r="219" spans="1:5" ht="18" customHeight="1" x14ac:dyDescent="0.35">
      <c r="B219" s="110" t="s">
        <v>305</v>
      </c>
      <c r="C219" s="240" t="s">
        <v>306</v>
      </c>
      <c r="D219" s="223"/>
    </row>
    <row r="220" spans="1:5" ht="18" customHeight="1" x14ac:dyDescent="0.35">
      <c r="B220" s="110" t="s">
        <v>307</v>
      </c>
      <c r="C220" s="240" t="s">
        <v>418</v>
      </c>
      <c r="D220" s="223"/>
    </row>
    <row r="221" spans="1:5" ht="18" customHeight="1" x14ac:dyDescent="0.35">
      <c r="B221" s="110" t="s">
        <v>309</v>
      </c>
      <c r="C221" s="240" t="s">
        <v>310</v>
      </c>
      <c r="D221" s="223"/>
    </row>
    <row r="222" spans="1:5" ht="18" customHeight="1" x14ac:dyDescent="0.35">
      <c r="B222" s="110" t="s">
        <v>311</v>
      </c>
      <c r="C222" s="240" t="s">
        <v>419</v>
      </c>
      <c r="D222" s="223"/>
    </row>
    <row r="223" spans="1:5" ht="18" customHeight="1" x14ac:dyDescent="0.35">
      <c r="B223" s="110" t="s">
        <v>313</v>
      </c>
      <c r="C223" s="239" t="s">
        <v>314</v>
      </c>
      <c r="D223" s="240"/>
    </row>
    <row r="224" spans="1:5" ht="18" customHeight="1" x14ac:dyDescent="0.35">
      <c r="B224" s="110" t="s">
        <v>315</v>
      </c>
      <c r="C224" s="239" t="s">
        <v>330</v>
      </c>
      <c r="D224" s="223"/>
    </row>
    <row r="225" spans="1:5" ht="18" customHeight="1" x14ac:dyDescent="0.35">
      <c r="B225" s="110" t="s">
        <v>1985</v>
      </c>
      <c r="C225" s="239" t="s">
        <v>316</v>
      </c>
      <c r="D225" s="240"/>
    </row>
    <row r="226" spans="1:5" ht="18" customHeight="1" x14ac:dyDescent="0.35">
      <c r="B226" s="250" t="s">
        <v>317</v>
      </c>
      <c r="C226" s="9" t="s">
        <v>318</v>
      </c>
      <c r="D226" s="10" t="s">
        <v>319</v>
      </c>
    </row>
    <row r="227" spans="1:5" ht="18" customHeight="1" x14ac:dyDescent="0.35">
      <c r="B227" s="250"/>
      <c r="C227" s="13" t="s">
        <v>420</v>
      </c>
      <c r="D227" s="102" t="s">
        <v>306</v>
      </c>
    </row>
    <row r="228" spans="1:5" ht="18" customHeight="1" x14ac:dyDescent="0.35">
      <c r="B228" s="250"/>
      <c r="C228" s="13" t="s">
        <v>421</v>
      </c>
      <c r="D228" s="102" t="s">
        <v>306</v>
      </c>
    </row>
    <row r="229" spans="1:5" ht="18" customHeight="1" x14ac:dyDescent="0.35">
      <c r="B229" s="250"/>
      <c r="C229" s="13" t="s">
        <v>422</v>
      </c>
      <c r="D229" s="102" t="s">
        <v>306</v>
      </c>
    </row>
    <row r="230" spans="1:5" ht="18" customHeight="1" x14ac:dyDescent="0.35">
      <c r="B230" s="250"/>
      <c r="C230" s="13" t="s">
        <v>333</v>
      </c>
      <c r="D230" s="102" t="s">
        <v>306</v>
      </c>
    </row>
    <row r="231" spans="1:5" ht="18" customHeight="1" x14ac:dyDescent="0.35">
      <c r="B231" s="250"/>
      <c r="C231" s="13" t="s">
        <v>423</v>
      </c>
      <c r="D231" s="102" t="s">
        <v>306</v>
      </c>
    </row>
    <row r="232" spans="1:5" ht="75" customHeight="1" x14ac:dyDescent="0.35">
      <c r="B232" s="110" t="s">
        <v>322</v>
      </c>
      <c r="C232" s="239" t="s">
        <v>424</v>
      </c>
      <c r="D232" s="240"/>
    </row>
    <row r="233" spans="1:5" ht="18" customHeight="1" x14ac:dyDescent="0.35">
      <c r="B233" s="110" t="s">
        <v>323</v>
      </c>
      <c r="C233" s="240" t="s">
        <v>306</v>
      </c>
      <c r="D233" s="223"/>
    </row>
    <row r="234" spans="1:5" ht="18" customHeight="1" x14ac:dyDescent="0.35">
      <c r="B234" s="110" t="s">
        <v>324</v>
      </c>
      <c r="C234" s="251" t="s">
        <v>325</v>
      </c>
      <c r="D234" s="252"/>
    </row>
    <row r="235" spans="1:5" ht="18" customHeight="1" thickBot="1" x14ac:dyDescent="0.4">
      <c r="B235" s="11" t="s">
        <v>326</v>
      </c>
      <c r="C235" s="246" t="s">
        <v>327</v>
      </c>
      <c r="D235" s="247"/>
    </row>
    <row r="236" spans="1:5" ht="15" customHeight="1" thickBot="1" x14ac:dyDescent="0.4">
      <c r="A236" s="112"/>
    </row>
    <row r="237" spans="1:5" ht="15" customHeight="1" thickBot="1" x14ac:dyDescent="0.4">
      <c r="B237" s="6"/>
      <c r="C237" s="208" t="str" cm="1">
        <f t="array" aca="1" ref="C237" ca="1">HYPERLINK("#"&amp;CELL("address",INDEX('Data Items List'!C:C,MATCH("Data Item", 'Data Items List'!C:C,0))),"Return to data items list")</f>
        <v>Return to data items list</v>
      </c>
      <c r="D237" s="209"/>
      <c r="E237" s="7"/>
    </row>
    <row r="238" spans="1:5" ht="18" customHeight="1" x14ac:dyDescent="0.35">
      <c r="B238" s="8" t="s">
        <v>304</v>
      </c>
      <c r="C238" s="248" t="s">
        <v>235</v>
      </c>
      <c r="D238" s="249"/>
    </row>
    <row r="239" spans="1:5" ht="18" customHeight="1" x14ac:dyDescent="0.35">
      <c r="B239" s="110" t="s">
        <v>305</v>
      </c>
      <c r="C239" s="240" t="s">
        <v>306</v>
      </c>
      <c r="D239" s="223"/>
    </row>
    <row r="240" spans="1:5" ht="18" customHeight="1" x14ac:dyDescent="0.35">
      <c r="B240" s="110" t="s">
        <v>307</v>
      </c>
      <c r="C240" s="240" t="s">
        <v>425</v>
      </c>
      <c r="D240" s="223"/>
    </row>
    <row r="241" spans="2:4" ht="18" customHeight="1" x14ac:dyDescent="0.35">
      <c r="B241" s="110" t="s">
        <v>309</v>
      </c>
      <c r="C241" s="240" t="s">
        <v>310</v>
      </c>
      <c r="D241" s="223"/>
    </row>
    <row r="242" spans="2:4" ht="18" customHeight="1" x14ac:dyDescent="0.35">
      <c r="B242" s="110" t="s">
        <v>311</v>
      </c>
      <c r="C242" s="240" t="s">
        <v>426</v>
      </c>
      <c r="D242" s="223"/>
    </row>
    <row r="243" spans="2:4" ht="18" customHeight="1" x14ac:dyDescent="0.35">
      <c r="B243" s="110" t="s">
        <v>313</v>
      </c>
      <c r="C243" s="239" t="s">
        <v>314</v>
      </c>
      <c r="D243" s="240"/>
    </row>
    <row r="244" spans="2:4" ht="18" customHeight="1" x14ac:dyDescent="0.35">
      <c r="B244" s="110" t="s">
        <v>315</v>
      </c>
      <c r="C244" s="239" t="s">
        <v>330</v>
      </c>
      <c r="D244" s="223"/>
    </row>
    <row r="245" spans="2:4" ht="18" customHeight="1" x14ac:dyDescent="0.35">
      <c r="B245" s="110" t="s">
        <v>1985</v>
      </c>
      <c r="C245" s="239" t="s">
        <v>316</v>
      </c>
      <c r="D245" s="240"/>
    </row>
    <row r="246" spans="2:4" ht="18" customHeight="1" x14ac:dyDescent="0.35">
      <c r="B246" s="250" t="s">
        <v>317</v>
      </c>
      <c r="C246" s="9" t="s">
        <v>318</v>
      </c>
      <c r="D246" s="10" t="s">
        <v>319</v>
      </c>
    </row>
    <row r="247" spans="2:4" ht="18" customHeight="1" x14ac:dyDescent="0.35">
      <c r="B247" s="250"/>
      <c r="C247" s="13" t="s">
        <v>427</v>
      </c>
      <c r="D247" s="102" t="s">
        <v>306</v>
      </c>
    </row>
    <row r="248" spans="2:4" ht="18" customHeight="1" x14ac:dyDescent="0.35">
      <c r="B248" s="250"/>
      <c r="C248" s="13" t="s">
        <v>428</v>
      </c>
      <c r="D248" s="102" t="s">
        <v>306</v>
      </c>
    </row>
    <row r="249" spans="2:4" ht="18" customHeight="1" x14ac:dyDescent="0.35">
      <c r="B249" s="250"/>
      <c r="C249" s="13" t="s">
        <v>429</v>
      </c>
      <c r="D249" s="102" t="s">
        <v>306</v>
      </c>
    </row>
    <row r="250" spans="2:4" ht="18" customHeight="1" x14ac:dyDescent="0.35">
      <c r="B250" s="250"/>
      <c r="C250" s="13" t="s">
        <v>430</v>
      </c>
      <c r="D250" s="102" t="s">
        <v>306</v>
      </c>
    </row>
    <row r="251" spans="2:4" ht="18" customHeight="1" x14ac:dyDescent="0.35">
      <c r="B251" s="250"/>
      <c r="C251" s="13" t="s">
        <v>431</v>
      </c>
      <c r="D251" s="102" t="s">
        <v>306</v>
      </c>
    </row>
    <row r="252" spans="2:4" ht="18" customHeight="1" x14ac:dyDescent="0.35">
      <c r="B252" s="250"/>
      <c r="C252" s="13" t="s">
        <v>432</v>
      </c>
      <c r="D252" s="102" t="s">
        <v>306</v>
      </c>
    </row>
    <row r="253" spans="2:4" ht="18" customHeight="1" x14ac:dyDescent="0.35">
      <c r="B253" s="250"/>
      <c r="C253" s="13" t="s">
        <v>433</v>
      </c>
      <c r="D253" s="102" t="s">
        <v>306</v>
      </c>
    </row>
    <row r="254" spans="2:4" ht="18" customHeight="1" x14ac:dyDescent="0.35">
      <c r="B254" s="250"/>
      <c r="C254" s="13" t="s">
        <v>333</v>
      </c>
      <c r="D254" s="102" t="s">
        <v>306</v>
      </c>
    </row>
    <row r="255" spans="2:4" ht="18" customHeight="1" x14ac:dyDescent="0.35">
      <c r="B255" s="250"/>
      <c r="C255" s="254" t="s">
        <v>413</v>
      </c>
      <c r="D255" s="102" t="s">
        <v>434</v>
      </c>
    </row>
    <row r="256" spans="2:4" ht="18" customHeight="1" x14ac:dyDescent="0.35">
      <c r="B256" s="250"/>
      <c r="C256" s="254"/>
      <c r="D256" s="102" t="s">
        <v>416</v>
      </c>
    </row>
    <row r="257" spans="1:5" ht="150" customHeight="1" x14ac:dyDescent="0.35">
      <c r="B257" s="110" t="s">
        <v>322</v>
      </c>
      <c r="C257" s="239" t="s">
        <v>435</v>
      </c>
      <c r="D257" s="240"/>
    </row>
    <row r="258" spans="1:5" ht="18" customHeight="1" x14ac:dyDescent="0.35">
      <c r="B258" s="110" t="s">
        <v>323</v>
      </c>
      <c r="C258" s="240" t="s">
        <v>306</v>
      </c>
      <c r="D258" s="223"/>
    </row>
    <row r="259" spans="1:5" ht="18" customHeight="1" x14ac:dyDescent="0.35">
      <c r="B259" s="110" t="s">
        <v>324</v>
      </c>
      <c r="C259" s="251" t="s">
        <v>325</v>
      </c>
      <c r="D259" s="252"/>
    </row>
    <row r="260" spans="1:5" ht="18" customHeight="1" thickBot="1" x14ac:dyDescent="0.4">
      <c r="B260" s="11" t="s">
        <v>326</v>
      </c>
      <c r="C260" s="246" t="s">
        <v>327</v>
      </c>
      <c r="D260" s="247"/>
    </row>
    <row r="261" spans="1:5" ht="15" customHeight="1" thickBot="1" x14ac:dyDescent="0.4">
      <c r="A261" s="112"/>
    </row>
    <row r="262" spans="1:5" ht="15" customHeight="1" thickBot="1" x14ac:dyDescent="0.4">
      <c r="B262" s="6"/>
      <c r="C262" s="208" t="str" cm="1">
        <f t="array" aca="1" ref="C262" ca="1">HYPERLINK("#"&amp;CELL("address",INDEX('Data Items List'!C:C,MATCH("Data Item", 'Data Items List'!C:C,0))),"Return to data items list")</f>
        <v>Return to data items list</v>
      </c>
      <c r="D262" s="209"/>
      <c r="E262" s="7"/>
    </row>
    <row r="263" spans="1:5" ht="18" customHeight="1" x14ac:dyDescent="0.35">
      <c r="B263" s="8" t="s">
        <v>304</v>
      </c>
      <c r="C263" s="248" t="s">
        <v>83</v>
      </c>
      <c r="D263" s="249"/>
    </row>
    <row r="264" spans="1:5" ht="18" customHeight="1" x14ac:dyDescent="0.35">
      <c r="B264" s="110" t="s">
        <v>305</v>
      </c>
      <c r="C264" s="240" t="s">
        <v>306</v>
      </c>
      <c r="D264" s="223"/>
    </row>
    <row r="265" spans="1:5" ht="18" customHeight="1" x14ac:dyDescent="0.35">
      <c r="B265" s="110" t="s">
        <v>307</v>
      </c>
      <c r="C265" s="240" t="s">
        <v>436</v>
      </c>
      <c r="D265" s="223"/>
    </row>
    <row r="266" spans="1:5" ht="18" customHeight="1" x14ac:dyDescent="0.35">
      <c r="B266" s="110" t="s">
        <v>309</v>
      </c>
      <c r="C266" s="240" t="s">
        <v>310</v>
      </c>
      <c r="D266" s="223"/>
    </row>
    <row r="267" spans="1:5" ht="18" customHeight="1" x14ac:dyDescent="0.35">
      <c r="B267" s="110" t="s">
        <v>311</v>
      </c>
      <c r="C267" s="240" t="s">
        <v>437</v>
      </c>
      <c r="D267" s="223"/>
    </row>
    <row r="268" spans="1:5" ht="18" customHeight="1" x14ac:dyDescent="0.35">
      <c r="B268" s="110" t="s">
        <v>313</v>
      </c>
      <c r="C268" s="239" t="s">
        <v>314</v>
      </c>
      <c r="D268" s="240"/>
    </row>
    <row r="269" spans="1:5" ht="18" customHeight="1" x14ac:dyDescent="0.35">
      <c r="B269" s="110" t="s">
        <v>315</v>
      </c>
      <c r="C269" s="239" t="s">
        <v>330</v>
      </c>
      <c r="D269" s="223"/>
    </row>
    <row r="270" spans="1:5" ht="18" customHeight="1" x14ac:dyDescent="0.35">
      <c r="B270" s="110" t="s">
        <v>1985</v>
      </c>
      <c r="C270" s="239" t="s">
        <v>316</v>
      </c>
      <c r="D270" s="240"/>
    </row>
    <row r="271" spans="1:5" ht="18" customHeight="1" x14ac:dyDescent="0.35">
      <c r="B271" s="250" t="s">
        <v>317</v>
      </c>
      <c r="C271" s="9" t="s">
        <v>318</v>
      </c>
      <c r="D271" s="10" t="s">
        <v>319</v>
      </c>
    </row>
    <row r="272" spans="1:5" ht="18" customHeight="1" x14ac:dyDescent="0.35">
      <c r="B272" s="250"/>
      <c r="C272" s="13" t="s">
        <v>438</v>
      </c>
      <c r="D272" s="102" t="s">
        <v>306</v>
      </c>
    </row>
    <row r="273" spans="1:5" ht="18" customHeight="1" x14ac:dyDescent="0.35">
      <c r="B273" s="250"/>
      <c r="C273" s="13" t="s">
        <v>439</v>
      </c>
      <c r="D273" s="102" t="s">
        <v>306</v>
      </c>
    </row>
    <row r="274" spans="1:5" ht="18" customHeight="1" x14ac:dyDescent="0.35">
      <c r="B274" s="250"/>
      <c r="C274" s="13" t="s">
        <v>440</v>
      </c>
      <c r="D274" s="102" t="s">
        <v>306</v>
      </c>
    </row>
    <row r="275" spans="1:5" ht="18" customHeight="1" x14ac:dyDescent="0.35">
      <c r="B275" s="250"/>
      <c r="C275" s="13" t="s">
        <v>441</v>
      </c>
      <c r="D275" s="102" t="s">
        <v>306</v>
      </c>
    </row>
    <row r="276" spans="1:5" ht="18" customHeight="1" x14ac:dyDescent="0.35">
      <c r="B276" s="250"/>
      <c r="C276" s="13" t="s">
        <v>442</v>
      </c>
      <c r="D276" s="102" t="s">
        <v>306</v>
      </c>
    </row>
    <row r="277" spans="1:5" ht="75" customHeight="1" x14ac:dyDescent="0.35">
      <c r="B277" s="110" t="s">
        <v>322</v>
      </c>
      <c r="C277" s="239" t="s">
        <v>443</v>
      </c>
      <c r="D277" s="240"/>
    </row>
    <row r="278" spans="1:5" ht="18" customHeight="1" x14ac:dyDescent="0.35">
      <c r="B278" s="110" t="s">
        <v>323</v>
      </c>
      <c r="C278" s="240" t="s">
        <v>306</v>
      </c>
      <c r="D278" s="223"/>
    </row>
    <row r="279" spans="1:5" ht="18" customHeight="1" x14ac:dyDescent="0.35">
      <c r="B279" s="110" t="s">
        <v>324</v>
      </c>
      <c r="C279" s="251" t="s">
        <v>444</v>
      </c>
      <c r="D279" s="223"/>
    </row>
    <row r="280" spans="1:5" ht="18" customHeight="1" thickBot="1" x14ac:dyDescent="0.4">
      <c r="B280" s="11" t="s">
        <v>326</v>
      </c>
      <c r="C280" s="246" t="s">
        <v>327</v>
      </c>
      <c r="D280" s="247"/>
    </row>
    <row r="281" spans="1:5" ht="15" customHeight="1" thickBot="1" x14ac:dyDescent="0.4">
      <c r="A281" s="112"/>
    </row>
    <row r="282" spans="1:5" ht="15" customHeight="1" thickBot="1" x14ac:dyDescent="0.4">
      <c r="B282" s="6"/>
      <c r="C282" s="208" t="str" cm="1">
        <f t="array" aca="1" ref="C282" ca="1">HYPERLINK("#"&amp;CELL("address",INDEX('Data Items List'!C:C,MATCH("Data Item", 'Data Items List'!C:C,0))),"Return to data items list")</f>
        <v>Return to data items list</v>
      </c>
      <c r="D282" s="209"/>
      <c r="E282" s="7"/>
    </row>
    <row r="283" spans="1:5" ht="18" customHeight="1" x14ac:dyDescent="0.35">
      <c r="B283" s="8" t="s">
        <v>304</v>
      </c>
      <c r="C283" s="248" t="s">
        <v>276</v>
      </c>
      <c r="D283" s="249"/>
    </row>
    <row r="284" spans="1:5" ht="18" customHeight="1" x14ac:dyDescent="0.35">
      <c r="B284" s="110" t="s">
        <v>305</v>
      </c>
      <c r="C284" s="240" t="s">
        <v>306</v>
      </c>
      <c r="D284" s="223"/>
    </row>
    <row r="285" spans="1:5" ht="18" customHeight="1" x14ac:dyDescent="0.35">
      <c r="B285" s="110" t="s">
        <v>307</v>
      </c>
      <c r="C285" s="240" t="s">
        <v>445</v>
      </c>
      <c r="D285" s="223"/>
    </row>
    <row r="286" spans="1:5" ht="18" customHeight="1" x14ac:dyDescent="0.35">
      <c r="B286" s="110" t="s">
        <v>309</v>
      </c>
      <c r="C286" s="240" t="s">
        <v>310</v>
      </c>
      <c r="D286" s="223"/>
    </row>
    <row r="287" spans="1:5" ht="18" customHeight="1" x14ac:dyDescent="0.35">
      <c r="B287" s="110" t="s">
        <v>311</v>
      </c>
      <c r="C287" s="240" t="s">
        <v>446</v>
      </c>
      <c r="D287" s="223"/>
    </row>
    <row r="288" spans="1:5" ht="18" customHeight="1" x14ac:dyDescent="0.35">
      <c r="B288" s="110" t="s">
        <v>313</v>
      </c>
      <c r="C288" s="239" t="s">
        <v>314</v>
      </c>
      <c r="D288" s="240"/>
    </row>
    <row r="289" spans="1:5" ht="18" customHeight="1" x14ac:dyDescent="0.35">
      <c r="B289" s="110" t="s">
        <v>315</v>
      </c>
      <c r="C289" s="239" t="s">
        <v>330</v>
      </c>
      <c r="D289" s="223"/>
    </row>
    <row r="290" spans="1:5" ht="18" customHeight="1" x14ac:dyDescent="0.35">
      <c r="B290" s="110" t="s">
        <v>1985</v>
      </c>
      <c r="C290" s="239" t="s">
        <v>447</v>
      </c>
      <c r="D290" s="240"/>
    </row>
    <row r="291" spans="1:5" ht="18" customHeight="1" x14ac:dyDescent="0.35">
      <c r="B291" s="250" t="s">
        <v>317</v>
      </c>
      <c r="C291" s="9" t="s">
        <v>318</v>
      </c>
      <c r="D291" s="10" t="s">
        <v>319</v>
      </c>
    </row>
    <row r="292" spans="1:5" ht="18" customHeight="1" x14ac:dyDescent="0.35">
      <c r="B292" s="250"/>
      <c r="C292" s="13" t="s">
        <v>448</v>
      </c>
      <c r="D292" s="102" t="s">
        <v>306</v>
      </c>
    </row>
    <row r="293" spans="1:5" ht="18" customHeight="1" x14ac:dyDescent="0.35">
      <c r="B293" s="250"/>
      <c r="C293" s="13" t="s">
        <v>449</v>
      </c>
      <c r="D293" s="102" t="s">
        <v>306</v>
      </c>
    </row>
    <row r="294" spans="1:5" ht="45" customHeight="1" x14ac:dyDescent="0.35">
      <c r="B294" s="110" t="s">
        <v>322</v>
      </c>
      <c r="C294" s="239" t="s">
        <v>450</v>
      </c>
      <c r="D294" s="240"/>
    </row>
    <row r="295" spans="1:5" ht="18" customHeight="1" x14ac:dyDescent="0.35">
      <c r="B295" s="110" t="s">
        <v>323</v>
      </c>
      <c r="C295" s="240" t="s">
        <v>306</v>
      </c>
      <c r="D295" s="223"/>
    </row>
    <row r="296" spans="1:5" ht="18" customHeight="1" x14ac:dyDescent="0.35">
      <c r="B296" s="110" t="s">
        <v>324</v>
      </c>
      <c r="C296" s="251" t="s">
        <v>325</v>
      </c>
      <c r="D296" s="252"/>
    </row>
    <row r="297" spans="1:5" ht="18" customHeight="1" thickBot="1" x14ac:dyDescent="0.4">
      <c r="B297" s="11" t="s">
        <v>326</v>
      </c>
      <c r="C297" s="246" t="s">
        <v>327</v>
      </c>
      <c r="D297" s="247"/>
    </row>
    <row r="298" spans="1:5" ht="15" customHeight="1" thickBot="1" x14ac:dyDescent="0.4">
      <c r="A298" s="112"/>
    </row>
    <row r="299" spans="1:5" ht="15" customHeight="1" thickBot="1" x14ac:dyDescent="0.4">
      <c r="B299" s="6"/>
      <c r="C299" s="208" t="str" cm="1">
        <f t="array" aca="1" ref="C299" ca="1">HYPERLINK("#"&amp;CELL("address",INDEX('Data Items List'!C:C,MATCH("Data Item", 'Data Items List'!C:C,0))),"Return to data items list")</f>
        <v>Return to data items list</v>
      </c>
      <c r="D299" s="209"/>
      <c r="E299" s="7"/>
    </row>
    <row r="300" spans="1:5" ht="18" customHeight="1" x14ac:dyDescent="0.35">
      <c r="B300" s="8" t="s">
        <v>304</v>
      </c>
      <c r="C300" s="248" t="s">
        <v>29</v>
      </c>
      <c r="D300" s="249"/>
    </row>
    <row r="301" spans="1:5" ht="18" customHeight="1" x14ac:dyDescent="0.35">
      <c r="B301" s="110" t="s">
        <v>305</v>
      </c>
      <c r="C301" s="240" t="s">
        <v>306</v>
      </c>
      <c r="D301" s="223"/>
    </row>
    <row r="302" spans="1:5" ht="36" customHeight="1" x14ac:dyDescent="0.35">
      <c r="B302" s="110" t="s">
        <v>307</v>
      </c>
      <c r="C302" s="240" t="s">
        <v>451</v>
      </c>
      <c r="D302" s="223"/>
    </row>
    <row r="303" spans="1:5" ht="18" customHeight="1" x14ac:dyDescent="0.35">
      <c r="B303" s="110" t="s">
        <v>309</v>
      </c>
      <c r="C303" s="240" t="s">
        <v>310</v>
      </c>
      <c r="D303" s="223"/>
    </row>
    <row r="304" spans="1:5" ht="18" customHeight="1" x14ac:dyDescent="0.35">
      <c r="B304" s="110" t="s">
        <v>311</v>
      </c>
      <c r="C304" s="240" t="s">
        <v>452</v>
      </c>
      <c r="D304" s="223"/>
    </row>
    <row r="305" spans="1:5" ht="18" customHeight="1" x14ac:dyDescent="0.35">
      <c r="B305" s="110" t="s">
        <v>313</v>
      </c>
      <c r="C305" s="239" t="s">
        <v>453</v>
      </c>
      <c r="D305" s="240"/>
    </row>
    <row r="306" spans="1:5" ht="18" customHeight="1" x14ac:dyDescent="0.35">
      <c r="B306" s="110" t="s">
        <v>315</v>
      </c>
      <c r="C306" s="239" t="s">
        <v>306</v>
      </c>
      <c r="D306" s="223"/>
    </row>
    <row r="307" spans="1:5" ht="18" customHeight="1" x14ac:dyDescent="0.35">
      <c r="B307" s="110" t="s">
        <v>1985</v>
      </c>
      <c r="C307" s="239" t="s">
        <v>447</v>
      </c>
      <c r="D307" s="240"/>
    </row>
    <row r="308" spans="1:5" ht="18" customHeight="1" x14ac:dyDescent="0.35">
      <c r="B308" s="250" t="s">
        <v>317</v>
      </c>
      <c r="C308" s="9" t="s">
        <v>318</v>
      </c>
      <c r="D308" s="10" t="s">
        <v>319</v>
      </c>
    </row>
    <row r="309" spans="1:5" ht="18" customHeight="1" x14ac:dyDescent="0.35">
      <c r="B309" s="250"/>
      <c r="C309" s="13" t="s">
        <v>306</v>
      </c>
      <c r="D309" s="102" t="s">
        <v>306</v>
      </c>
    </row>
    <row r="310" spans="1:5" ht="18" customHeight="1" x14ac:dyDescent="0.35">
      <c r="B310" s="110" t="s">
        <v>322</v>
      </c>
      <c r="C310" s="239" t="s">
        <v>306</v>
      </c>
      <c r="D310" s="240"/>
    </row>
    <row r="311" spans="1:5" ht="18" customHeight="1" x14ac:dyDescent="0.35">
      <c r="B311" s="110" t="s">
        <v>323</v>
      </c>
      <c r="C311" s="240" t="s">
        <v>306</v>
      </c>
      <c r="D311" s="223"/>
    </row>
    <row r="312" spans="1:5" ht="18" customHeight="1" x14ac:dyDescent="0.35">
      <c r="B312" s="110" t="s">
        <v>324</v>
      </c>
      <c r="C312" s="251" t="s">
        <v>325</v>
      </c>
      <c r="D312" s="252"/>
    </row>
    <row r="313" spans="1:5" ht="18" customHeight="1" thickBot="1" x14ac:dyDescent="0.4">
      <c r="B313" s="11" t="s">
        <v>326</v>
      </c>
      <c r="C313" s="246" t="s">
        <v>327</v>
      </c>
      <c r="D313" s="247"/>
    </row>
    <row r="314" spans="1:5" ht="15" customHeight="1" thickBot="1" x14ac:dyDescent="0.4">
      <c r="A314" s="112"/>
    </row>
    <row r="315" spans="1:5" ht="15" customHeight="1" thickBot="1" x14ac:dyDescent="0.4">
      <c r="B315" s="6"/>
      <c r="C315" s="208" t="str" cm="1">
        <f t="array" aca="1" ref="C315" ca="1">HYPERLINK("#"&amp;CELL("address",INDEX('Data Items List'!C:C,MATCH("Data Item", 'Data Items List'!C:C,0))),"Return to data items list")</f>
        <v>Return to data items list</v>
      </c>
      <c r="D315" s="209"/>
      <c r="E315" s="7"/>
    </row>
    <row r="316" spans="1:5" ht="18" customHeight="1" x14ac:dyDescent="0.35">
      <c r="B316" s="8" t="s">
        <v>304</v>
      </c>
      <c r="C316" s="248" t="s">
        <v>26</v>
      </c>
      <c r="D316" s="249"/>
    </row>
    <row r="317" spans="1:5" ht="18" customHeight="1" x14ac:dyDescent="0.35">
      <c r="B317" s="110" t="s">
        <v>305</v>
      </c>
      <c r="C317" s="240" t="s">
        <v>306</v>
      </c>
      <c r="D317" s="223"/>
    </row>
    <row r="318" spans="1:5" ht="18" customHeight="1" x14ac:dyDescent="0.35">
      <c r="B318" s="110" t="s">
        <v>307</v>
      </c>
      <c r="C318" s="240" t="s">
        <v>445</v>
      </c>
      <c r="D318" s="223"/>
    </row>
    <row r="319" spans="1:5" ht="18" customHeight="1" x14ac:dyDescent="0.35">
      <c r="B319" s="110" t="s">
        <v>309</v>
      </c>
      <c r="C319" s="240" t="s">
        <v>310</v>
      </c>
      <c r="D319" s="223"/>
    </row>
    <row r="320" spans="1:5" ht="18" customHeight="1" x14ac:dyDescent="0.35">
      <c r="B320" s="110" t="s">
        <v>311</v>
      </c>
      <c r="C320" s="240" t="s">
        <v>454</v>
      </c>
      <c r="D320" s="223"/>
    </row>
    <row r="321" spans="1:5" ht="18" customHeight="1" x14ac:dyDescent="0.35">
      <c r="B321" s="110" t="s">
        <v>313</v>
      </c>
      <c r="C321" s="239" t="s">
        <v>314</v>
      </c>
      <c r="D321" s="240"/>
    </row>
    <row r="322" spans="1:5" ht="18" customHeight="1" x14ac:dyDescent="0.35">
      <c r="B322" s="110" t="s">
        <v>315</v>
      </c>
      <c r="C322" s="239" t="s">
        <v>330</v>
      </c>
      <c r="D322" s="223"/>
    </row>
    <row r="323" spans="1:5" ht="18" customHeight="1" x14ac:dyDescent="0.35">
      <c r="B323" s="110" t="s">
        <v>1985</v>
      </c>
      <c r="C323" s="239" t="s">
        <v>447</v>
      </c>
      <c r="D323" s="240"/>
    </row>
    <row r="324" spans="1:5" ht="18" customHeight="1" x14ac:dyDescent="0.35">
      <c r="B324" s="250" t="s">
        <v>317</v>
      </c>
      <c r="C324" s="9" t="s">
        <v>318</v>
      </c>
      <c r="D324" s="10" t="s">
        <v>319</v>
      </c>
    </row>
    <row r="325" spans="1:5" ht="18" customHeight="1" x14ac:dyDescent="0.35">
      <c r="B325" s="250"/>
      <c r="C325" s="13" t="s">
        <v>448</v>
      </c>
      <c r="D325" s="102" t="s">
        <v>306</v>
      </c>
    </row>
    <row r="326" spans="1:5" ht="18" customHeight="1" x14ac:dyDescent="0.35">
      <c r="B326" s="250"/>
      <c r="C326" s="13" t="s">
        <v>449</v>
      </c>
      <c r="D326" s="102" t="s">
        <v>306</v>
      </c>
    </row>
    <row r="327" spans="1:5" ht="45" customHeight="1" x14ac:dyDescent="0.35">
      <c r="B327" s="110" t="s">
        <v>322</v>
      </c>
      <c r="C327" s="239" t="s">
        <v>450</v>
      </c>
      <c r="D327" s="240"/>
    </row>
    <row r="328" spans="1:5" ht="18" customHeight="1" x14ac:dyDescent="0.35">
      <c r="B328" s="110" t="s">
        <v>323</v>
      </c>
      <c r="C328" s="240" t="s">
        <v>306</v>
      </c>
      <c r="D328" s="223"/>
    </row>
    <row r="329" spans="1:5" ht="18" customHeight="1" x14ac:dyDescent="0.35">
      <c r="B329" s="110" t="s">
        <v>324</v>
      </c>
      <c r="C329" s="251" t="s">
        <v>325</v>
      </c>
      <c r="D329" s="252"/>
    </row>
    <row r="330" spans="1:5" ht="18" customHeight="1" thickBot="1" x14ac:dyDescent="0.4">
      <c r="B330" s="11" t="s">
        <v>326</v>
      </c>
      <c r="C330" s="246" t="s">
        <v>327</v>
      </c>
      <c r="D330" s="247"/>
    </row>
    <row r="331" spans="1:5" ht="15" customHeight="1" thickBot="1" x14ac:dyDescent="0.4">
      <c r="A331" s="112"/>
    </row>
    <row r="332" spans="1:5" ht="15" customHeight="1" thickBot="1" x14ac:dyDescent="0.4">
      <c r="B332" s="6"/>
      <c r="C332" s="208" t="str" cm="1">
        <f t="array" aca="1" ref="C332" ca="1">HYPERLINK("#"&amp;CELL("address",INDEX('Data Items List'!C:C,MATCH("Data Item", 'Data Items List'!C:C,0))),"Return to data items list")</f>
        <v>Return to data items list</v>
      </c>
      <c r="D332" s="209"/>
      <c r="E332" s="7"/>
    </row>
    <row r="333" spans="1:5" ht="18" customHeight="1" x14ac:dyDescent="0.35">
      <c r="B333" s="8" t="s">
        <v>304</v>
      </c>
      <c r="C333" s="248" t="s">
        <v>27</v>
      </c>
      <c r="D333" s="249"/>
    </row>
    <row r="334" spans="1:5" ht="18" customHeight="1" x14ac:dyDescent="0.35">
      <c r="B334" s="110" t="s">
        <v>305</v>
      </c>
      <c r="C334" s="240" t="s">
        <v>306</v>
      </c>
      <c r="D334" s="223"/>
    </row>
    <row r="335" spans="1:5" ht="18" customHeight="1" x14ac:dyDescent="0.35">
      <c r="B335" s="110" t="s">
        <v>307</v>
      </c>
      <c r="C335" s="240" t="s">
        <v>445</v>
      </c>
      <c r="D335" s="223"/>
    </row>
    <row r="336" spans="1:5" ht="18" customHeight="1" x14ac:dyDescent="0.35">
      <c r="B336" s="110" t="s">
        <v>309</v>
      </c>
      <c r="C336" s="240" t="s">
        <v>310</v>
      </c>
      <c r="D336" s="223"/>
    </row>
    <row r="337" spans="1:5" ht="18" customHeight="1" x14ac:dyDescent="0.35">
      <c r="B337" s="110" t="s">
        <v>311</v>
      </c>
      <c r="C337" s="240" t="s">
        <v>455</v>
      </c>
      <c r="D337" s="223"/>
    </row>
    <row r="338" spans="1:5" ht="18" customHeight="1" x14ac:dyDescent="0.35">
      <c r="B338" s="110" t="s">
        <v>313</v>
      </c>
      <c r="C338" s="239" t="s">
        <v>314</v>
      </c>
      <c r="D338" s="240"/>
    </row>
    <row r="339" spans="1:5" ht="18" customHeight="1" x14ac:dyDescent="0.35">
      <c r="B339" s="110" t="s">
        <v>315</v>
      </c>
      <c r="C339" s="239" t="s">
        <v>330</v>
      </c>
      <c r="D339" s="223"/>
    </row>
    <row r="340" spans="1:5" ht="18" customHeight="1" x14ac:dyDescent="0.35">
      <c r="B340" s="110" t="s">
        <v>1985</v>
      </c>
      <c r="C340" s="239" t="s">
        <v>447</v>
      </c>
      <c r="D340" s="240"/>
    </row>
    <row r="341" spans="1:5" ht="18" customHeight="1" x14ac:dyDescent="0.35">
      <c r="B341" s="250" t="s">
        <v>317</v>
      </c>
      <c r="C341" s="9" t="s">
        <v>318</v>
      </c>
      <c r="D341" s="10" t="s">
        <v>319</v>
      </c>
    </row>
    <row r="342" spans="1:5" ht="18" customHeight="1" x14ac:dyDescent="0.35">
      <c r="B342" s="250"/>
      <c r="C342" s="13" t="s">
        <v>448</v>
      </c>
      <c r="D342" s="102" t="s">
        <v>306</v>
      </c>
    </row>
    <row r="343" spans="1:5" ht="18" customHeight="1" x14ac:dyDescent="0.35">
      <c r="B343" s="250"/>
      <c r="C343" s="13" t="s">
        <v>449</v>
      </c>
      <c r="D343" s="102" t="s">
        <v>306</v>
      </c>
    </row>
    <row r="344" spans="1:5" ht="45" customHeight="1" x14ac:dyDescent="0.35">
      <c r="B344" s="110" t="s">
        <v>322</v>
      </c>
      <c r="C344" s="239" t="s">
        <v>450</v>
      </c>
      <c r="D344" s="240"/>
    </row>
    <row r="345" spans="1:5" ht="18" customHeight="1" x14ac:dyDescent="0.35">
      <c r="B345" s="110" t="s">
        <v>323</v>
      </c>
      <c r="C345" s="240" t="s">
        <v>306</v>
      </c>
      <c r="D345" s="223"/>
    </row>
    <row r="346" spans="1:5" ht="18" customHeight="1" x14ac:dyDescent="0.35">
      <c r="B346" s="110" t="s">
        <v>324</v>
      </c>
      <c r="C346" s="251" t="s">
        <v>325</v>
      </c>
      <c r="D346" s="252"/>
    </row>
    <row r="347" spans="1:5" ht="18" customHeight="1" thickBot="1" x14ac:dyDescent="0.4">
      <c r="B347" s="11" t="s">
        <v>326</v>
      </c>
      <c r="C347" s="246" t="s">
        <v>327</v>
      </c>
      <c r="D347" s="247"/>
    </row>
    <row r="348" spans="1:5" ht="15" customHeight="1" thickBot="1" x14ac:dyDescent="0.4">
      <c r="A348" s="112"/>
    </row>
    <row r="349" spans="1:5" ht="15" customHeight="1" thickBot="1" x14ac:dyDescent="0.4">
      <c r="B349" s="6"/>
      <c r="C349" s="208" t="str" cm="1">
        <f t="array" aca="1" ref="C349" ca="1">HYPERLINK("#"&amp;CELL("address",INDEX('Data Items List'!C:C,MATCH("Data Item", 'Data Items List'!C:C,0))),"Return to data items list")</f>
        <v>Return to data items list</v>
      </c>
      <c r="D349" s="209"/>
      <c r="E349" s="7"/>
    </row>
    <row r="350" spans="1:5" ht="18" customHeight="1" x14ac:dyDescent="0.35">
      <c r="B350" s="8" t="s">
        <v>304</v>
      </c>
      <c r="C350" s="248" t="s">
        <v>25</v>
      </c>
      <c r="D350" s="249"/>
    </row>
    <row r="351" spans="1:5" ht="18" customHeight="1" x14ac:dyDescent="0.35">
      <c r="B351" s="110" t="s">
        <v>305</v>
      </c>
      <c r="C351" s="240" t="s">
        <v>306</v>
      </c>
      <c r="D351" s="223"/>
    </row>
    <row r="352" spans="1:5" ht="18" customHeight="1" x14ac:dyDescent="0.35">
      <c r="B352" s="110" t="s">
        <v>307</v>
      </c>
      <c r="C352" s="240" t="s">
        <v>445</v>
      </c>
      <c r="D352" s="223"/>
    </row>
    <row r="353" spans="1:5" ht="18" customHeight="1" x14ac:dyDescent="0.35">
      <c r="B353" s="110" t="s">
        <v>309</v>
      </c>
      <c r="C353" s="240" t="s">
        <v>310</v>
      </c>
      <c r="D353" s="223"/>
    </row>
    <row r="354" spans="1:5" ht="18" customHeight="1" x14ac:dyDescent="0.35">
      <c r="B354" s="110" t="s">
        <v>311</v>
      </c>
      <c r="C354" s="240" t="s">
        <v>456</v>
      </c>
      <c r="D354" s="223"/>
    </row>
    <row r="355" spans="1:5" ht="18" customHeight="1" x14ac:dyDescent="0.35">
      <c r="B355" s="110" t="s">
        <v>313</v>
      </c>
      <c r="C355" s="239" t="s">
        <v>314</v>
      </c>
      <c r="D355" s="240"/>
    </row>
    <row r="356" spans="1:5" ht="18" customHeight="1" x14ac:dyDescent="0.35">
      <c r="B356" s="110" t="s">
        <v>315</v>
      </c>
      <c r="C356" s="239" t="s">
        <v>330</v>
      </c>
      <c r="D356" s="223"/>
    </row>
    <row r="357" spans="1:5" ht="18" customHeight="1" x14ac:dyDescent="0.35">
      <c r="B357" s="110" t="s">
        <v>1985</v>
      </c>
      <c r="C357" s="239" t="s">
        <v>447</v>
      </c>
      <c r="D357" s="240"/>
    </row>
    <row r="358" spans="1:5" ht="18" customHeight="1" x14ac:dyDescent="0.35">
      <c r="B358" s="250" t="s">
        <v>317</v>
      </c>
      <c r="C358" s="9" t="s">
        <v>318</v>
      </c>
      <c r="D358" s="10" t="s">
        <v>319</v>
      </c>
    </row>
    <row r="359" spans="1:5" ht="18" customHeight="1" x14ac:dyDescent="0.35">
      <c r="B359" s="250"/>
      <c r="C359" s="13" t="s">
        <v>448</v>
      </c>
      <c r="D359" s="102" t="s">
        <v>306</v>
      </c>
    </row>
    <row r="360" spans="1:5" ht="18" customHeight="1" x14ac:dyDescent="0.35">
      <c r="B360" s="250"/>
      <c r="C360" s="13" t="s">
        <v>449</v>
      </c>
      <c r="D360" s="102" t="s">
        <v>306</v>
      </c>
    </row>
    <row r="361" spans="1:5" ht="45.75" customHeight="1" x14ac:dyDescent="0.35">
      <c r="B361" s="110" t="s">
        <v>322</v>
      </c>
      <c r="C361" s="239" t="s">
        <v>450</v>
      </c>
      <c r="D361" s="240"/>
    </row>
    <row r="362" spans="1:5" ht="18" customHeight="1" x14ac:dyDescent="0.35">
      <c r="B362" s="110" t="s">
        <v>323</v>
      </c>
      <c r="C362" s="240" t="s">
        <v>306</v>
      </c>
      <c r="D362" s="223"/>
    </row>
    <row r="363" spans="1:5" ht="18" customHeight="1" x14ac:dyDescent="0.35">
      <c r="B363" s="110" t="s">
        <v>324</v>
      </c>
      <c r="C363" s="251" t="s">
        <v>325</v>
      </c>
      <c r="D363" s="252"/>
    </row>
    <row r="364" spans="1:5" ht="18" customHeight="1" thickBot="1" x14ac:dyDescent="0.4">
      <c r="B364" s="11" t="s">
        <v>326</v>
      </c>
      <c r="C364" s="246" t="s">
        <v>327</v>
      </c>
      <c r="D364" s="247"/>
    </row>
    <row r="365" spans="1:5" ht="15" customHeight="1" thickBot="1" x14ac:dyDescent="0.4">
      <c r="A365" s="112"/>
    </row>
    <row r="366" spans="1:5" ht="15" customHeight="1" thickBot="1" x14ac:dyDescent="0.4">
      <c r="B366" s="6"/>
      <c r="C366" s="208" t="str" cm="1">
        <f t="array" aca="1" ref="C366" ca="1">HYPERLINK("#"&amp;CELL("address",INDEX('Data Items List'!C:C,MATCH("Data Item", 'Data Items List'!C:C,0))),"Return to data items list")</f>
        <v>Return to data items list</v>
      </c>
      <c r="D366" s="209"/>
      <c r="E366" s="7"/>
    </row>
    <row r="367" spans="1:5" ht="36" customHeight="1" x14ac:dyDescent="0.35">
      <c r="B367" s="8" t="s">
        <v>304</v>
      </c>
      <c r="C367" s="248" t="s">
        <v>28</v>
      </c>
      <c r="D367" s="249"/>
    </row>
    <row r="368" spans="1:5" ht="18" customHeight="1" x14ac:dyDescent="0.35">
      <c r="B368" s="110" t="s">
        <v>305</v>
      </c>
      <c r="C368" s="240" t="s">
        <v>306</v>
      </c>
      <c r="D368" s="223"/>
    </row>
    <row r="369" spans="1:5" ht="18" customHeight="1" x14ac:dyDescent="0.35">
      <c r="B369" s="110" t="s">
        <v>307</v>
      </c>
      <c r="C369" s="240" t="s">
        <v>445</v>
      </c>
      <c r="D369" s="223"/>
    </row>
    <row r="370" spans="1:5" ht="18" customHeight="1" x14ac:dyDescent="0.35">
      <c r="B370" s="110" t="s">
        <v>309</v>
      </c>
      <c r="C370" s="240" t="s">
        <v>310</v>
      </c>
      <c r="D370" s="223"/>
    </row>
    <row r="371" spans="1:5" ht="18" customHeight="1" x14ac:dyDescent="0.35">
      <c r="B371" s="110" t="s">
        <v>311</v>
      </c>
      <c r="C371" s="240" t="s">
        <v>457</v>
      </c>
      <c r="D371" s="223"/>
    </row>
    <row r="372" spans="1:5" ht="18" customHeight="1" x14ac:dyDescent="0.35">
      <c r="B372" s="110" t="s">
        <v>313</v>
      </c>
      <c r="C372" s="239" t="s">
        <v>314</v>
      </c>
      <c r="D372" s="240"/>
    </row>
    <row r="373" spans="1:5" ht="18" customHeight="1" x14ac:dyDescent="0.35">
      <c r="B373" s="110" t="s">
        <v>315</v>
      </c>
      <c r="C373" s="239" t="s">
        <v>330</v>
      </c>
      <c r="D373" s="223"/>
    </row>
    <row r="374" spans="1:5" ht="18" customHeight="1" x14ac:dyDescent="0.35">
      <c r="B374" s="110" t="s">
        <v>1985</v>
      </c>
      <c r="C374" s="239" t="s">
        <v>447</v>
      </c>
      <c r="D374" s="240"/>
    </row>
    <row r="375" spans="1:5" ht="18" customHeight="1" x14ac:dyDescent="0.35">
      <c r="B375" s="250" t="s">
        <v>317</v>
      </c>
      <c r="C375" s="9" t="s">
        <v>318</v>
      </c>
      <c r="D375" s="10" t="s">
        <v>319</v>
      </c>
    </row>
    <row r="376" spans="1:5" ht="18" customHeight="1" x14ac:dyDescent="0.35">
      <c r="B376" s="250"/>
      <c r="C376" s="13" t="s">
        <v>448</v>
      </c>
      <c r="D376" s="102" t="s">
        <v>306</v>
      </c>
    </row>
    <row r="377" spans="1:5" ht="18" customHeight="1" x14ac:dyDescent="0.35">
      <c r="B377" s="250"/>
      <c r="C377" s="13" t="s">
        <v>449</v>
      </c>
      <c r="D377" s="102" t="s">
        <v>306</v>
      </c>
    </row>
    <row r="378" spans="1:5" ht="45" customHeight="1" x14ac:dyDescent="0.35">
      <c r="B378" s="110" t="s">
        <v>322</v>
      </c>
      <c r="C378" s="239" t="s">
        <v>450</v>
      </c>
      <c r="D378" s="240"/>
    </row>
    <row r="379" spans="1:5" ht="18" customHeight="1" x14ac:dyDescent="0.35">
      <c r="B379" s="110" t="s">
        <v>323</v>
      </c>
      <c r="C379" s="240" t="s">
        <v>306</v>
      </c>
      <c r="D379" s="223"/>
    </row>
    <row r="380" spans="1:5" ht="18" customHeight="1" x14ac:dyDescent="0.35">
      <c r="B380" s="110" t="s">
        <v>324</v>
      </c>
      <c r="C380" s="251" t="s">
        <v>325</v>
      </c>
      <c r="D380" s="252"/>
    </row>
    <row r="381" spans="1:5" ht="18" customHeight="1" thickBot="1" x14ac:dyDescent="0.4">
      <c r="B381" s="11" t="s">
        <v>326</v>
      </c>
      <c r="C381" s="246" t="s">
        <v>327</v>
      </c>
      <c r="D381" s="247"/>
    </row>
    <row r="382" spans="1:5" ht="15" customHeight="1" thickBot="1" x14ac:dyDescent="0.4">
      <c r="A382" s="112"/>
    </row>
    <row r="383" spans="1:5" ht="15" customHeight="1" thickBot="1" x14ac:dyDescent="0.4">
      <c r="B383" s="6"/>
      <c r="C383" s="208" t="str" cm="1">
        <f t="array" aca="1" ref="C383" ca="1">HYPERLINK("#"&amp;CELL("address",INDEX('Data Items List'!C:C,MATCH("Data Item", 'Data Items List'!C:C,0))),"Return to data items list")</f>
        <v>Return to data items list</v>
      </c>
      <c r="D383" s="209"/>
      <c r="E383" s="7"/>
    </row>
    <row r="384" spans="1:5" ht="18" customHeight="1" x14ac:dyDescent="0.35">
      <c r="B384" s="8" t="s">
        <v>304</v>
      </c>
      <c r="C384" s="248" t="s">
        <v>30</v>
      </c>
      <c r="D384" s="249"/>
    </row>
    <row r="385" spans="1:5" ht="18" customHeight="1" x14ac:dyDescent="0.35">
      <c r="B385" s="110" t="s">
        <v>305</v>
      </c>
      <c r="C385" s="240" t="s">
        <v>306</v>
      </c>
      <c r="D385" s="223"/>
    </row>
    <row r="386" spans="1:5" ht="18" customHeight="1" x14ac:dyDescent="0.35">
      <c r="B386" s="110" t="s">
        <v>307</v>
      </c>
      <c r="C386" s="240" t="s">
        <v>445</v>
      </c>
      <c r="D386" s="223"/>
    </row>
    <row r="387" spans="1:5" ht="18" customHeight="1" x14ac:dyDescent="0.35">
      <c r="B387" s="110" t="s">
        <v>309</v>
      </c>
      <c r="C387" s="240" t="s">
        <v>310</v>
      </c>
      <c r="D387" s="223"/>
    </row>
    <row r="388" spans="1:5" ht="18" customHeight="1" x14ac:dyDescent="0.35">
      <c r="B388" s="110" t="s">
        <v>311</v>
      </c>
      <c r="C388" s="240" t="s">
        <v>458</v>
      </c>
      <c r="D388" s="223"/>
    </row>
    <row r="389" spans="1:5" ht="18" customHeight="1" x14ac:dyDescent="0.35">
      <c r="B389" s="110" t="s">
        <v>313</v>
      </c>
      <c r="C389" s="239" t="s">
        <v>314</v>
      </c>
      <c r="D389" s="240"/>
    </row>
    <row r="390" spans="1:5" ht="18" customHeight="1" x14ac:dyDescent="0.35">
      <c r="B390" s="110" t="s">
        <v>315</v>
      </c>
      <c r="C390" s="239" t="s">
        <v>330</v>
      </c>
      <c r="D390" s="223"/>
    </row>
    <row r="391" spans="1:5" ht="18" customHeight="1" x14ac:dyDescent="0.35">
      <c r="B391" s="110" t="s">
        <v>1985</v>
      </c>
      <c r="C391" s="239" t="s">
        <v>447</v>
      </c>
      <c r="D391" s="240"/>
    </row>
    <row r="392" spans="1:5" ht="18" customHeight="1" x14ac:dyDescent="0.35">
      <c r="B392" s="250" t="s">
        <v>317</v>
      </c>
      <c r="C392" s="9" t="s">
        <v>318</v>
      </c>
      <c r="D392" s="10" t="s">
        <v>319</v>
      </c>
    </row>
    <row r="393" spans="1:5" ht="18" customHeight="1" x14ac:dyDescent="0.35">
      <c r="B393" s="250"/>
      <c r="C393" s="13" t="s">
        <v>448</v>
      </c>
      <c r="D393" s="102" t="s">
        <v>306</v>
      </c>
    </row>
    <row r="394" spans="1:5" ht="18" customHeight="1" x14ac:dyDescent="0.35">
      <c r="B394" s="250"/>
      <c r="C394" s="13" t="s">
        <v>449</v>
      </c>
      <c r="D394" s="102" t="s">
        <v>306</v>
      </c>
    </row>
    <row r="395" spans="1:5" ht="45" customHeight="1" x14ac:dyDescent="0.35">
      <c r="B395" s="110" t="s">
        <v>322</v>
      </c>
      <c r="C395" s="239" t="s">
        <v>450</v>
      </c>
      <c r="D395" s="240"/>
    </row>
    <row r="396" spans="1:5" ht="18" customHeight="1" x14ac:dyDescent="0.35">
      <c r="B396" s="110" t="s">
        <v>323</v>
      </c>
      <c r="C396" s="240" t="s">
        <v>306</v>
      </c>
      <c r="D396" s="223"/>
    </row>
    <row r="397" spans="1:5" ht="18" customHeight="1" x14ac:dyDescent="0.35">
      <c r="B397" s="110" t="s">
        <v>324</v>
      </c>
      <c r="C397" s="251" t="s">
        <v>325</v>
      </c>
      <c r="D397" s="252"/>
    </row>
    <row r="398" spans="1:5" ht="18" customHeight="1" thickBot="1" x14ac:dyDescent="0.4">
      <c r="B398" s="11" t="s">
        <v>326</v>
      </c>
      <c r="C398" s="246" t="s">
        <v>327</v>
      </c>
      <c r="D398" s="247"/>
    </row>
    <row r="399" spans="1:5" ht="15" customHeight="1" thickBot="1" x14ac:dyDescent="0.4">
      <c r="A399" s="112"/>
    </row>
    <row r="400" spans="1:5" ht="15" customHeight="1" thickBot="1" x14ac:dyDescent="0.4">
      <c r="B400" s="6"/>
      <c r="C400" s="208" t="str" cm="1">
        <f t="array" aca="1" ref="C400" ca="1">HYPERLINK("#"&amp;CELL("address",INDEX('Data Items List'!C:C,MATCH("Data Item", 'Data Items List'!C:C,0))),"Return to data items list")</f>
        <v>Return to data items list</v>
      </c>
      <c r="D400" s="209"/>
      <c r="E400" s="7"/>
    </row>
    <row r="401" spans="1:5" ht="36" customHeight="1" x14ac:dyDescent="0.35">
      <c r="B401" s="8" t="s">
        <v>304</v>
      </c>
      <c r="C401" s="248" t="s">
        <v>459</v>
      </c>
      <c r="D401" s="249"/>
    </row>
    <row r="402" spans="1:5" ht="18" customHeight="1" x14ac:dyDescent="0.35">
      <c r="B402" s="110" t="s">
        <v>305</v>
      </c>
      <c r="C402" s="240" t="s">
        <v>306</v>
      </c>
      <c r="D402" s="223"/>
    </row>
    <row r="403" spans="1:5" ht="18" customHeight="1" x14ac:dyDescent="0.35">
      <c r="B403" s="110" t="s">
        <v>307</v>
      </c>
      <c r="C403" s="240" t="s">
        <v>445</v>
      </c>
      <c r="D403" s="223"/>
    </row>
    <row r="404" spans="1:5" ht="18" customHeight="1" x14ac:dyDescent="0.35">
      <c r="B404" s="110" t="s">
        <v>309</v>
      </c>
      <c r="C404" s="240" t="s">
        <v>310</v>
      </c>
      <c r="D404" s="223"/>
    </row>
    <row r="405" spans="1:5" ht="18" customHeight="1" x14ac:dyDescent="0.35">
      <c r="B405" s="110" t="s">
        <v>311</v>
      </c>
      <c r="C405" s="240" t="s">
        <v>460</v>
      </c>
      <c r="D405" s="223"/>
    </row>
    <row r="406" spans="1:5" ht="18" customHeight="1" x14ac:dyDescent="0.35">
      <c r="B406" s="110" t="s">
        <v>313</v>
      </c>
      <c r="C406" s="239" t="s">
        <v>314</v>
      </c>
      <c r="D406" s="240"/>
    </row>
    <row r="407" spans="1:5" ht="18" customHeight="1" x14ac:dyDescent="0.35">
      <c r="B407" s="110" t="s">
        <v>315</v>
      </c>
      <c r="C407" s="239" t="s">
        <v>306</v>
      </c>
      <c r="D407" s="223"/>
    </row>
    <row r="408" spans="1:5" ht="18" customHeight="1" x14ac:dyDescent="0.35">
      <c r="B408" s="110" t="s">
        <v>1985</v>
      </c>
      <c r="C408" s="239" t="s">
        <v>447</v>
      </c>
      <c r="D408" s="240"/>
    </row>
    <row r="409" spans="1:5" ht="18" customHeight="1" x14ac:dyDescent="0.35">
      <c r="B409" s="250" t="s">
        <v>317</v>
      </c>
      <c r="C409" s="9" t="s">
        <v>318</v>
      </c>
      <c r="D409" s="10" t="s">
        <v>319</v>
      </c>
    </row>
    <row r="410" spans="1:5" ht="18" customHeight="1" x14ac:dyDescent="0.35">
      <c r="B410" s="250"/>
      <c r="C410" s="13" t="s">
        <v>306</v>
      </c>
      <c r="D410" s="102" t="s">
        <v>306</v>
      </c>
    </row>
    <row r="411" spans="1:5" ht="18" customHeight="1" x14ac:dyDescent="0.35">
      <c r="B411" s="110" t="s">
        <v>322</v>
      </c>
      <c r="C411" s="239" t="s">
        <v>306</v>
      </c>
      <c r="D411" s="240"/>
    </row>
    <row r="412" spans="1:5" ht="18" customHeight="1" x14ac:dyDescent="0.35">
      <c r="B412" s="110" t="s">
        <v>323</v>
      </c>
      <c r="C412" s="240" t="s">
        <v>306</v>
      </c>
      <c r="D412" s="223"/>
    </row>
    <row r="413" spans="1:5" ht="18" customHeight="1" x14ac:dyDescent="0.35">
      <c r="B413" s="110" t="s">
        <v>324</v>
      </c>
      <c r="C413" s="251" t="s">
        <v>325</v>
      </c>
      <c r="D413" s="252"/>
    </row>
    <row r="414" spans="1:5" ht="18" customHeight="1" thickBot="1" x14ac:dyDescent="0.4">
      <c r="B414" s="11" t="s">
        <v>326</v>
      </c>
      <c r="C414" s="246" t="s">
        <v>327</v>
      </c>
      <c r="D414" s="247"/>
    </row>
    <row r="415" spans="1:5" ht="15" customHeight="1" thickBot="1" x14ac:dyDescent="0.4">
      <c r="A415" s="112"/>
    </row>
    <row r="416" spans="1:5" ht="15" customHeight="1" thickBot="1" x14ac:dyDescent="0.4">
      <c r="B416" s="6"/>
      <c r="C416" s="208" t="str" cm="1">
        <f t="array" aca="1" ref="C416" ca="1">HYPERLINK("#"&amp;CELL("address",INDEX('Data Items List'!C:C,MATCH("Data Item", 'Data Items List'!C:C,0))),"Return to data items list")</f>
        <v>Return to data items list</v>
      </c>
      <c r="D416" s="209"/>
      <c r="E416" s="7"/>
    </row>
    <row r="417" spans="1:4" ht="18" customHeight="1" x14ac:dyDescent="0.35">
      <c r="B417" s="8" t="s">
        <v>304</v>
      </c>
      <c r="C417" s="248" t="s">
        <v>242</v>
      </c>
      <c r="D417" s="249"/>
    </row>
    <row r="418" spans="1:4" ht="18" customHeight="1" x14ac:dyDescent="0.35">
      <c r="B418" s="110" t="s">
        <v>305</v>
      </c>
      <c r="C418" s="240" t="s">
        <v>306</v>
      </c>
      <c r="D418" s="223"/>
    </row>
    <row r="419" spans="1:4" ht="18" customHeight="1" x14ac:dyDescent="0.35">
      <c r="B419" s="110" t="s">
        <v>307</v>
      </c>
      <c r="C419" s="240" t="s">
        <v>461</v>
      </c>
      <c r="D419" s="223"/>
    </row>
    <row r="420" spans="1:4" ht="18" customHeight="1" x14ac:dyDescent="0.35">
      <c r="B420" s="110" t="s">
        <v>309</v>
      </c>
      <c r="C420" s="240" t="s">
        <v>367</v>
      </c>
      <c r="D420" s="223"/>
    </row>
    <row r="421" spans="1:4" ht="38.25" customHeight="1" x14ac:dyDescent="0.35">
      <c r="B421" s="110" t="s">
        <v>311</v>
      </c>
      <c r="C421" s="240" t="s">
        <v>462</v>
      </c>
      <c r="D421" s="223"/>
    </row>
    <row r="422" spans="1:4" ht="18" customHeight="1" x14ac:dyDescent="0.35">
      <c r="B422" s="110" t="s">
        <v>313</v>
      </c>
      <c r="C422" s="239" t="s">
        <v>314</v>
      </c>
      <c r="D422" s="240"/>
    </row>
    <row r="423" spans="1:4" ht="18" customHeight="1" x14ac:dyDescent="0.35">
      <c r="B423" s="110" t="s">
        <v>315</v>
      </c>
      <c r="C423" s="239" t="s">
        <v>330</v>
      </c>
      <c r="D423" s="223"/>
    </row>
    <row r="424" spans="1:4" ht="18" customHeight="1" x14ac:dyDescent="0.35">
      <c r="B424" s="110" t="s">
        <v>1985</v>
      </c>
      <c r="C424" s="239" t="s">
        <v>447</v>
      </c>
      <c r="D424" s="240"/>
    </row>
    <row r="425" spans="1:4" ht="18" customHeight="1" x14ac:dyDescent="0.35">
      <c r="B425" s="250" t="s">
        <v>317</v>
      </c>
      <c r="C425" s="9" t="s">
        <v>318</v>
      </c>
      <c r="D425" s="10" t="s">
        <v>319</v>
      </c>
    </row>
    <row r="426" spans="1:4" ht="18" customHeight="1" x14ac:dyDescent="0.35">
      <c r="B426" s="250"/>
      <c r="C426" s="13" t="s">
        <v>448</v>
      </c>
      <c r="D426" s="102" t="s">
        <v>306</v>
      </c>
    </row>
    <row r="427" spans="1:4" ht="18" customHeight="1" x14ac:dyDescent="0.35">
      <c r="B427" s="250"/>
      <c r="C427" s="13" t="s">
        <v>449</v>
      </c>
      <c r="D427" s="102" t="s">
        <v>306</v>
      </c>
    </row>
    <row r="428" spans="1:4" ht="45" customHeight="1" x14ac:dyDescent="0.35">
      <c r="B428" s="110" t="s">
        <v>322</v>
      </c>
      <c r="C428" s="239" t="s">
        <v>463</v>
      </c>
      <c r="D428" s="240"/>
    </row>
    <row r="429" spans="1:4" ht="18" customHeight="1" x14ac:dyDescent="0.35">
      <c r="B429" s="110" t="s">
        <v>323</v>
      </c>
      <c r="C429" s="240" t="s">
        <v>306</v>
      </c>
      <c r="D429" s="223"/>
    </row>
    <row r="430" spans="1:4" ht="18" customHeight="1" x14ac:dyDescent="0.35">
      <c r="B430" s="110" t="s">
        <v>324</v>
      </c>
      <c r="C430" s="251" t="s">
        <v>464</v>
      </c>
      <c r="D430" s="258"/>
    </row>
    <row r="431" spans="1:4" ht="18" customHeight="1" thickBot="1" x14ac:dyDescent="0.4">
      <c r="B431" s="11" t="s">
        <v>326</v>
      </c>
      <c r="C431" s="246" t="s">
        <v>327</v>
      </c>
      <c r="D431" s="247"/>
    </row>
    <row r="432" spans="1:4" ht="15" customHeight="1" thickBot="1" x14ac:dyDescent="0.4">
      <c r="A432" s="112"/>
    </row>
    <row r="433" spans="2:5" ht="15" customHeight="1" thickBot="1" x14ac:dyDescent="0.4">
      <c r="B433" s="6"/>
      <c r="C433" s="208" t="str" cm="1">
        <f t="array" aca="1" ref="C433" ca="1">HYPERLINK("#"&amp;CELL("address",INDEX('Data Items List'!C:C,MATCH("Data Item", 'Data Items List'!C:C,0))),"Return to data items list")</f>
        <v>Return to data items list</v>
      </c>
      <c r="D433" s="209"/>
      <c r="E433" s="7"/>
    </row>
    <row r="434" spans="2:5" ht="18" customHeight="1" x14ac:dyDescent="0.35">
      <c r="B434" s="8" t="s">
        <v>304</v>
      </c>
      <c r="C434" s="248" t="s">
        <v>241</v>
      </c>
      <c r="D434" s="249"/>
    </row>
    <row r="435" spans="2:5" ht="18" customHeight="1" x14ac:dyDescent="0.35">
      <c r="B435" s="110" t="s">
        <v>305</v>
      </c>
      <c r="C435" s="240" t="s">
        <v>306</v>
      </c>
      <c r="D435" s="223"/>
    </row>
    <row r="436" spans="2:5" ht="18" customHeight="1" x14ac:dyDescent="0.35">
      <c r="B436" s="110" t="s">
        <v>307</v>
      </c>
      <c r="C436" s="240" t="s">
        <v>461</v>
      </c>
      <c r="D436" s="223"/>
    </row>
    <row r="437" spans="2:5" ht="18" customHeight="1" x14ac:dyDescent="0.35">
      <c r="B437" s="110" t="s">
        <v>309</v>
      </c>
      <c r="C437" s="240" t="s">
        <v>367</v>
      </c>
      <c r="D437" s="223"/>
    </row>
    <row r="438" spans="2:5" ht="36" customHeight="1" x14ac:dyDescent="0.35">
      <c r="B438" s="110" t="s">
        <v>311</v>
      </c>
      <c r="C438" s="240" t="s">
        <v>465</v>
      </c>
      <c r="D438" s="223"/>
    </row>
    <row r="439" spans="2:5" ht="18" customHeight="1" x14ac:dyDescent="0.35">
      <c r="B439" s="110" t="s">
        <v>313</v>
      </c>
      <c r="C439" s="239" t="s">
        <v>314</v>
      </c>
      <c r="D439" s="240"/>
    </row>
    <row r="440" spans="2:5" ht="18" customHeight="1" x14ac:dyDescent="0.35">
      <c r="B440" s="110" t="s">
        <v>315</v>
      </c>
      <c r="C440" s="239" t="s">
        <v>330</v>
      </c>
      <c r="D440" s="223"/>
    </row>
    <row r="441" spans="2:5" ht="18" customHeight="1" x14ac:dyDescent="0.35">
      <c r="B441" s="110" t="s">
        <v>1985</v>
      </c>
      <c r="C441" s="239" t="s">
        <v>447</v>
      </c>
      <c r="D441" s="240"/>
    </row>
    <row r="442" spans="2:5" ht="18" customHeight="1" x14ac:dyDescent="0.35">
      <c r="B442" s="250" t="s">
        <v>317</v>
      </c>
      <c r="C442" s="9" t="s">
        <v>318</v>
      </c>
      <c r="D442" s="10" t="s">
        <v>319</v>
      </c>
    </row>
    <row r="443" spans="2:5" ht="18" customHeight="1" x14ac:dyDescent="0.35">
      <c r="B443" s="250"/>
      <c r="C443" s="13" t="s">
        <v>448</v>
      </c>
      <c r="D443" s="102" t="s">
        <v>306</v>
      </c>
    </row>
    <row r="444" spans="2:5" ht="18" customHeight="1" x14ac:dyDescent="0.35">
      <c r="B444" s="250"/>
      <c r="C444" s="13" t="s">
        <v>449</v>
      </c>
      <c r="D444" s="102" t="s">
        <v>306</v>
      </c>
    </row>
    <row r="445" spans="2:5" ht="45" customHeight="1" x14ac:dyDescent="0.35">
      <c r="B445" s="110" t="s">
        <v>322</v>
      </c>
      <c r="C445" s="239" t="s">
        <v>463</v>
      </c>
      <c r="D445" s="240"/>
    </row>
    <row r="446" spans="2:5" ht="18" customHeight="1" x14ac:dyDescent="0.35">
      <c r="B446" s="110" t="s">
        <v>323</v>
      </c>
      <c r="C446" s="240" t="s">
        <v>306</v>
      </c>
      <c r="D446" s="223"/>
    </row>
    <row r="447" spans="2:5" ht="18" customHeight="1" x14ac:dyDescent="0.35">
      <c r="B447" s="110" t="s">
        <v>324</v>
      </c>
      <c r="C447" s="251" t="s">
        <v>464</v>
      </c>
      <c r="D447" s="258"/>
    </row>
    <row r="448" spans="2:5" ht="18" customHeight="1" thickBot="1" x14ac:dyDescent="0.4">
      <c r="B448" s="11" t="s">
        <v>326</v>
      </c>
      <c r="C448" s="246" t="s">
        <v>327</v>
      </c>
      <c r="D448" s="247"/>
    </row>
    <row r="449" spans="1:5" ht="15" customHeight="1" thickBot="1" x14ac:dyDescent="0.4">
      <c r="A449" s="112"/>
    </row>
    <row r="450" spans="1:5" ht="15" customHeight="1" thickBot="1" x14ac:dyDescent="0.4">
      <c r="B450" s="6"/>
      <c r="C450" s="208" t="str" cm="1">
        <f t="array" aca="1" ref="C450" ca="1">HYPERLINK("#"&amp;CELL("address",INDEX('Data Items List'!C:C,MATCH("Data Item", 'Data Items List'!C:C,0))),"Return to data items list")</f>
        <v>Return to data items list</v>
      </c>
      <c r="D450" s="209"/>
      <c r="E450" s="7"/>
    </row>
    <row r="451" spans="1:5" ht="18" customHeight="1" x14ac:dyDescent="0.35">
      <c r="B451" s="8" t="s">
        <v>304</v>
      </c>
      <c r="C451" s="248" t="s">
        <v>238</v>
      </c>
      <c r="D451" s="249"/>
    </row>
    <row r="452" spans="1:5" ht="18" customHeight="1" x14ac:dyDescent="0.35">
      <c r="B452" s="110" t="s">
        <v>305</v>
      </c>
      <c r="C452" s="240" t="s">
        <v>306</v>
      </c>
      <c r="D452" s="223"/>
    </row>
    <row r="453" spans="1:5" ht="18" customHeight="1" x14ac:dyDescent="0.35">
      <c r="B453" s="110" t="s">
        <v>307</v>
      </c>
      <c r="C453" s="240" t="s">
        <v>461</v>
      </c>
      <c r="D453" s="223"/>
    </row>
    <row r="454" spans="1:5" ht="18" customHeight="1" x14ac:dyDescent="0.35">
      <c r="B454" s="110" t="s">
        <v>309</v>
      </c>
      <c r="C454" s="240" t="s">
        <v>367</v>
      </c>
      <c r="D454" s="223"/>
    </row>
    <row r="455" spans="1:5" ht="34.5" customHeight="1" x14ac:dyDescent="0.35">
      <c r="B455" s="110" t="s">
        <v>311</v>
      </c>
      <c r="C455" s="240" t="s">
        <v>466</v>
      </c>
      <c r="D455" s="223"/>
    </row>
    <row r="456" spans="1:5" ht="18" customHeight="1" x14ac:dyDescent="0.35">
      <c r="B456" s="110" t="s">
        <v>313</v>
      </c>
      <c r="C456" s="239" t="s">
        <v>314</v>
      </c>
      <c r="D456" s="240"/>
    </row>
    <row r="457" spans="1:5" ht="18" customHeight="1" x14ac:dyDescent="0.35">
      <c r="B457" s="110" t="s">
        <v>315</v>
      </c>
      <c r="C457" s="239" t="s">
        <v>330</v>
      </c>
      <c r="D457" s="223"/>
    </row>
    <row r="458" spans="1:5" ht="18" customHeight="1" x14ac:dyDescent="0.35">
      <c r="B458" s="110" t="s">
        <v>1985</v>
      </c>
      <c r="C458" s="239" t="s">
        <v>447</v>
      </c>
      <c r="D458" s="240"/>
    </row>
    <row r="459" spans="1:5" ht="18" customHeight="1" x14ac:dyDescent="0.35">
      <c r="B459" s="250" t="s">
        <v>317</v>
      </c>
      <c r="C459" s="9" t="s">
        <v>318</v>
      </c>
      <c r="D459" s="10" t="s">
        <v>319</v>
      </c>
    </row>
    <row r="460" spans="1:5" ht="18" customHeight="1" x14ac:dyDescent="0.35">
      <c r="B460" s="250"/>
      <c r="C460" s="13" t="s">
        <v>448</v>
      </c>
      <c r="D460" s="102" t="s">
        <v>306</v>
      </c>
    </row>
    <row r="461" spans="1:5" ht="18" customHeight="1" x14ac:dyDescent="0.35">
      <c r="B461" s="250"/>
      <c r="C461" s="13" t="s">
        <v>449</v>
      </c>
      <c r="D461" s="102" t="s">
        <v>306</v>
      </c>
    </row>
    <row r="462" spans="1:5" ht="45" customHeight="1" x14ac:dyDescent="0.35">
      <c r="B462" s="110" t="s">
        <v>322</v>
      </c>
      <c r="C462" s="239" t="s">
        <v>463</v>
      </c>
      <c r="D462" s="240"/>
    </row>
    <row r="463" spans="1:5" ht="18" customHeight="1" x14ac:dyDescent="0.35">
      <c r="B463" s="110" t="s">
        <v>323</v>
      </c>
      <c r="C463" s="240" t="s">
        <v>306</v>
      </c>
      <c r="D463" s="223"/>
    </row>
    <row r="464" spans="1:5" ht="18" customHeight="1" x14ac:dyDescent="0.35">
      <c r="B464" s="110" t="s">
        <v>324</v>
      </c>
      <c r="C464" s="251" t="s">
        <v>464</v>
      </c>
      <c r="D464" s="258"/>
    </row>
    <row r="465" spans="1:5" ht="18" customHeight="1" thickBot="1" x14ac:dyDescent="0.4">
      <c r="B465" s="11" t="s">
        <v>326</v>
      </c>
      <c r="C465" s="246" t="s">
        <v>327</v>
      </c>
      <c r="D465" s="247"/>
    </row>
    <row r="466" spans="1:5" ht="15" customHeight="1" thickBot="1" x14ac:dyDescent="0.4">
      <c r="A466" s="112"/>
    </row>
    <row r="467" spans="1:5" ht="15" customHeight="1" thickBot="1" x14ac:dyDescent="0.4">
      <c r="B467" s="6"/>
      <c r="C467" s="208" t="str" cm="1">
        <f t="array" aca="1" ref="C467" ca="1">HYPERLINK("#"&amp;CELL("address",INDEX('Data Items List'!C:C,MATCH("Data Item", 'Data Items List'!C:C,0))),"Return to data items list")</f>
        <v>Return to data items list</v>
      </c>
      <c r="D467" s="209"/>
      <c r="E467" s="7"/>
    </row>
    <row r="468" spans="1:5" ht="18" customHeight="1" x14ac:dyDescent="0.35">
      <c r="B468" s="8" t="s">
        <v>304</v>
      </c>
      <c r="C468" s="248" t="s">
        <v>245</v>
      </c>
      <c r="D468" s="249"/>
    </row>
    <row r="469" spans="1:5" ht="18" customHeight="1" x14ac:dyDescent="0.35">
      <c r="B469" s="110" t="s">
        <v>305</v>
      </c>
      <c r="C469" s="240" t="s">
        <v>306</v>
      </c>
      <c r="D469" s="223"/>
    </row>
    <row r="470" spans="1:5" ht="18" customHeight="1" x14ac:dyDescent="0.35">
      <c r="B470" s="110" t="s">
        <v>307</v>
      </c>
      <c r="C470" s="240" t="s">
        <v>461</v>
      </c>
      <c r="D470" s="223"/>
    </row>
    <row r="471" spans="1:5" ht="18" customHeight="1" x14ac:dyDescent="0.35">
      <c r="B471" s="110" t="s">
        <v>309</v>
      </c>
      <c r="C471" s="240" t="s">
        <v>367</v>
      </c>
      <c r="D471" s="223"/>
    </row>
    <row r="472" spans="1:5" ht="39" customHeight="1" x14ac:dyDescent="0.35">
      <c r="B472" s="110" t="s">
        <v>311</v>
      </c>
      <c r="C472" s="240" t="s">
        <v>467</v>
      </c>
      <c r="D472" s="223"/>
    </row>
    <row r="473" spans="1:5" ht="18" customHeight="1" x14ac:dyDescent="0.35">
      <c r="B473" s="110" t="s">
        <v>313</v>
      </c>
      <c r="C473" s="239" t="s">
        <v>314</v>
      </c>
      <c r="D473" s="240"/>
    </row>
    <row r="474" spans="1:5" ht="18" customHeight="1" x14ac:dyDescent="0.35">
      <c r="B474" s="110" t="s">
        <v>315</v>
      </c>
      <c r="C474" s="239" t="s">
        <v>330</v>
      </c>
      <c r="D474" s="223"/>
    </row>
    <row r="475" spans="1:5" ht="18" customHeight="1" x14ac:dyDescent="0.35">
      <c r="B475" s="110" t="s">
        <v>1985</v>
      </c>
      <c r="C475" s="239" t="s">
        <v>447</v>
      </c>
      <c r="D475" s="240"/>
    </row>
    <row r="476" spans="1:5" ht="18" customHeight="1" x14ac:dyDescent="0.35">
      <c r="B476" s="250" t="s">
        <v>317</v>
      </c>
      <c r="C476" s="9" t="s">
        <v>318</v>
      </c>
      <c r="D476" s="10" t="s">
        <v>319</v>
      </c>
    </row>
    <row r="477" spans="1:5" ht="18" customHeight="1" x14ac:dyDescent="0.35">
      <c r="B477" s="250"/>
      <c r="C477" s="13" t="s">
        <v>448</v>
      </c>
      <c r="D477" s="102" t="s">
        <v>306</v>
      </c>
    </row>
    <row r="478" spans="1:5" ht="18" customHeight="1" x14ac:dyDescent="0.35">
      <c r="B478" s="250"/>
      <c r="C478" s="13" t="s">
        <v>449</v>
      </c>
      <c r="D478" s="102" t="s">
        <v>306</v>
      </c>
    </row>
    <row r="479" spans="1:5" ht="45" customHeight="1" x14ac:dyDescent="0.35">
      <c r="B479" s="110" t="s">
        <v>322</v>
      </c>
      <c r="C479" s="239" t="s">
        <v>463</v>
      </c>
      <c r="D479" s="240"/>
    </row>
    <row r="480" spans="1:5" ht="18" customHeight="1" x14ac:dyDescent="0.35">
      <c r="B480" s="110" t="s">
        <v>323</v>
      </c>
      <c r="C480" s="240" t="s">
        <v>306</v>
      </c>
      <c r="D480" s="223"/>
    </row>
    <row r="481" spans="1:5" ht="18" customHeight="1" x14ac:dyDescent="0.35">
      <c r="B481" s="110" t="s">
        <v>324</v>
      </c>
      <c r="C481" s="251" t="s">
        <v>464</v>
      </c>
      <c r="D481" s="258"/>
    </row>
    <row r="482" spans="1:5" ht="18" customHeight="1" thickBot="1" x14ac:dyDescent="0.4">
      <c r="B482" s="11" t="s">
        <v>326</v>
      </c>
      <c r="C482" s="246" t="s">
        <v>327</v>
      </c>
      <c r="D482" s="247"/>
    </row>
    <row r="483" spans="1:5" ht="15" customHeight="1" thickBot="1" x14ac:dyDescent="0.4">
      <c r="A483" s="112"/>
    </row>
    <row r="484" spans="1:5" ht="15" customHeight="1" thickBot="1" x14ac:dyDescent="0.4">
      <c r="B484" s="6"/>
      <c r="C484" s="208" t="str" cm="1">
        <f t="array" aca="1" ref="C484" ca="1">HYPERLINK("#"&amp;CELL("address",INDEX('Data Items List'!C:C,MATCH("Data Item", 'Data Items List'!C:C,0))),"Return to data items list")</f>
        <v>Return to data items list</v>
      </c>
      <c r="D484" s="209"/>
      <c r="E484" s="7"/>
    </row>
    <row r="485" spans="1:5" ht="18" customHeight="1" x14ac:dyDescent="0.35">
      <c r="B485" s="8" t="s">
        <v>304</v>
      </c>
      <c r="C485" s="248" t="s">
        <v>251</v>
      </c>
      <c r="D485" s="249"/>
    </row>
    <row r="486" spans="1:5" ht="18" customHeight="1" x14ac:dyDescent="0.35">
      <c r="B486" s="110" t="s">
        <v>305</v>
      </c>
      <c r="C486" s="240" t="s">
        <v>306</v>
      </c>
      <c r="D486" s="223"/>
    </row>
    <row r="487" spans="1:5" ht="18" customHeight="1" x14ac:dyDescent="0.35">
      <c r="B487" s="110" t="s">
        <v>307</v>
      </c>
      <c r="C487" s="240" t="s">
        <v>461</v>
      </c>
      <c r="D487" s="223"/>
    </row>
    <row r="488" spans="1:5" ht="18" customHeight="1" x14ac:dyDescent="0.35">
      <c r="B488" s="110" t="s">
        <v>309</v>
      </c>
      <c r="C488" s="240" t="s">
        <v>367</v>
      </c>
      <c r="D488" s="223"/>
    </row>
    <row r="489" spans="1:5" ht="40.5" customHeight="1" x14ac:dyDescent="0.35">
      <c r="B489" s="110" t="s">
        <v>311</v>
      </c>
      <c r="C489" s="240" t="s">
        <v>468</v>
      </c>
      <c r="D489" s="223"/>
    </row>
    <row r="490" spans="1:5" ht="18" customHeight="1" x14ac:dyDescent="0.35">
      <c r="B490" s="110" t="s">
        <v>313</v>
      </c>
      <c r="C490" s="239" t="s">
        <v>314</v>
      </c>
      <c r="D490" s="240"/>
    </row>
    <row r="491" spans="1:5" ht="18" customHeight="1" x14ac:dyDescent="0.35">
      <c r="B491" s="110" t="s">
        <v>315</v>
      </c>
      <c r="C491" s="239" t="s">
        <v>330</v>
      </c>
      <c r="D491" s="223"/>
    </row>
    <row r="492" spans="1:5" ht="18" customHeight="1" x14ac:dyDescent="0.35">
      <c r="B492" s="110" t="s">
        <v>1985</v>
      </c>
      <c r="C492" s="239" t="s">
        <v>447</v>
      </c>
      <c r="D492" s="240"/>
    </row>
    <row r="493" spans="1:5" ht="18" customHeight="1" x14ac:dyDescent="0.35">
      <c r="B493" s="250" t="s">
        <v>317</v>
      </c>
      <c r="C493" s="9" t="s">
        <v>318</v>
      </c>
      <c r="D493" s="10" t="s">
        <v>319</v>
      </c>
    </row>
    <row r="494" spans="1:5" ht="18" customHeight="1" x14ac:dyDescent="0.35">
      <c r="B494" s="250"/>
      <c r="C494" s="13" t="s">
        <v>448</v>
      </c>
      <c r="D494" s="102" t="s">
        <v>306</v>
      </c>
    </row>
    <row r="495" spans="1:5" ht="18" customHeight="1" x14ac:dyDescent="0.35">
      <c r="B495" s="250"/>
      <c r="C495" s="13" t="s">
        <v>449</v>
      </c>
      <c r="D495" s="102" t="s">
        <v>306</v>
      </c>
    </row>
    <row r="496" spans="1:5" ht="45" customHeight="1" x14ac:dyDescent="0.35">
      <c r="B496" s="110" t="s">
        <v>322</v>
      </c>
      <c r="C496" s="239" t="s">
        <v>463</v>
      </c>
      <c r="D496" s="240"/>
    </row>
    <row r="497" spans="1:5" ht="18" customHeight="1" x14ac:dyDescent="0.35">
      <c r="B497" s="110" t="s">
        <v>323</v>
      </c>
      <c r="C497" s="240" t="s">
        <v>306</v>
      </c>
      <c r="D497" s="223"/>
    </row>
    <row r="498" spans="1:5" ht="18" customHeight="1" x14ac:dyDescent="0.35">
      <c r="B498" s="110" t="s">
        <v>324</v>
      </c>
      <c r="C498" s="251" t="s">
        <v>464</v>
      </c>
      <c r="D498" s="258"/>
    </row>
    <row r="499" spans="1:5" ht="18" customHeight="1" thickBot="1" x14ac:dyDescent="0.4">
      <c r="B499" s="11" t="s">
        <v>326</v>
      </c>
      <c r="C499" s="246" t="s">
        <v>327</v>
      </c>
      <c r="D499" s="247"/>
    </row>
    <row r="500" spans="1:5" ht="15" customHeight="1" thickBot="1" x14ac:dyDescent="0.4">
      <c r="A500" s="112"/>
    </row>
    <row r="501" spans="1:5" ht="15" customHeight="1" thickBot="1" x14ac:dyDescent="0.4">
      <c r="B501" s="6"/>
      <c r="C501" s="208" t="str" cm="1">
        <f t="array" aca="1" ref="C501" ca="1">HYPERLINK("#"&amp;CELL("address",INDEX('Data Items List'!C:C,MATCH("Data Item", 'Data Items List'!C:C,0))),"Return to data items list")</f>
        <v>Return to data items list</v>
      </c>
      <c r="D501" s="209"/>
      <c r="E501" s="7"/>
    </row>
    <row r="502" spans="1:5" ht="18" customHeight="1" x14ac:dyDescent="0.35">
      <c r="B502" s="8" t="s">
        <v>304</v>
      </c>
      <c r="C502" s="248" t="s">
        <v>255</v>
      </c>
      <c r="D502" s="249"/>
    </row>
    <row r="503" spans="1:5" ht="18" customHeight="1" x14ac:dyDescent="0.35">
      <c r="B503" s="110" t="s">
        <v>305</v>
      </c>
      <c r="C503" s="240" t="s">
        <v>306</v>
      </c>
      <c r="D503" s="223"/>
    </row>
    <row r="504" spans="1:5" ht="18" customHeight="1" x14ac:dyDescent="0.35">
      <c r="B504" s="110" t="s">
        <v>307</v>
      </c>
      <c r="C504" s="240" t="s">
        <v>461</v>
      </c>
      <c r="D504" s="223"/>
    </row>
    <row r="505" spans="1:5" ht="18" customHeight="1" x14ac:dyDescent="0.35">
      <c r="B505" s="110" t="s">
        <v>309</v>
      </c>
      <c r="C505" s="240" t="s">
        <v>367</v>
      </c>
      <c r="D505" s="223"/>
    </row>
    <row r="506" spans="1:5" ht="37.5" customHeight="1" x14ac:dyDescent="0.35">
      <c r="B506" s="110" t="s">
        <v>311</v>
      </c>
      <c r="C506" s="240" t="s">
        <v>469</v>
      </c>
      <c r="D506" s="223"/>
    </row>
    <row r="507" spans="1:5" ht="18" customHeight="1" x14ac:dyDescent="0.35">
      <c r="B507" s="110" t="s">
        <v>313</v>
      </c>
      <c r="C507" s="239" t="s">
        <v>314</v>
      </c>
      <c r="D507" s="240"/>
    </row>
    <row r="508" spans="1:5" ht="18" customHeight="1" x14ac:dyDescent="0.35">
      <c r="B508" s="110" t="s">
        <v>315</v>
      </c>
      <c r="C508" s="239" t="s">
        <v>330</v>
      </c>
      <c r="D508" s="223"/>
    </row>
    <row r="509" spans="1:5" ht="18" customHeight="1" x14ac:dyDescent="0.35">
      <c r="B509" s="110" t="s">
        <v>1985</v>
      </c>
      <c r="C509" s="239" t="s">
        <v>447</v>
      </c>
      <c r="D509" s="240"/>
    </row>
    <row r="510" spans="1:5" ht="18" customHeight="1" x14ac:dyDescent="0.35">
      <c r="B510" s="250" t="s">
        <v>317</v>
      </c>
      <c r="C510" s="9" t="s">
        <v>318</v>
      </c>
      <c r="D510" s="10" t="s">
        <v>319</v>
      </c>
    </row>
    <row r="511" spans="1:5" ht="18" customHeight="1" x14ac:dyDescent="0.35">
      <c r="B511" s="250"/>
      <c r="C511" s="13" t="s">
        <v>448</v>
      </c>
      <c r="D511" s="102" t="s">
        <v>306</v>
      </c>
    </row>
    <row r="512" spans="1:5" ht="18" customHeight="1" x14ac:dyDescent="0.35">
      <c r="B512" s="250"/>
      <c r="C512" s="13" t="s">
        <v>449</v>
      </c>
      <c r="D512" s="102" t="s">
        <v>306</v>
      </c>
    </row>
    <row r="513" spans="1:5" ht="45" customHeight="1" x14ac:dyDescent="0.35">
      <c r="B513" s="110" t="s">
        <v>322</v>
      </c>
      <c r="C513" s="239" t="s">
        <v>463</v>
      </c>
      <c r="D513" s="240"/>
    </row>
    <row r="514" spans="1:5" ht="18" customHeight="1" x14ac:dyDescent="0.35">
      <c r="B514" s="110" t="s">
        <v>323</v>
      </c>
      <c r="C514" s="240" t="s">
        <v>306</v>
      </c>
      <c r="D514" s="223"/>
    </row>
    <row r="515" spans="1:5" ht="18" customHeight="1" x14ac:dyDescent="0.35">
      <c r="B515" s="110" t="s">
        <v>324</v>
      </c>
      <c r="C515" s="251" t="s">
        <v>464</v>
      </c>
      <c r="D515" s="258"/>
    </row>
    <row r="516" spans="1:5" ht="18" customHeight="1" thickBot="1" x14ac:dyDescent="0.4">
      <c r="B516" s="11" t="s">
        <v>326</v>
      </c>
      <c r="C516" s="246" t="s">
        <v>327</v>
      </c>
      <c r="D516" s="247"/>
    </row>
    <row r="517" spans="1:5" ht="15" customHeight="1" thickBot="1" x14ac:dyDescent="0.4">
      <c r="A517" s="112"/>
    </row>
    <row r="518" spans="1:5" ht="15" customHeight="1" thickBot="1" x14ac:dyDescent="0.4">
      <c r="B518" s="6"/>
      <c r="C518" s="208" t="str" cm="1">
        <f t="array" aca="1" ref="C518" ca="1">HYPERLINK("#"&amp;CELL("address",INDEX('Data Items List'!C:C,MATCH("Data Item", 'Data Items List'!C:C,0))),"Return to data items list")</f>
        <v>Return to data items list</v>
      </c>
      <c r="D518" s="209"/>
      <c r="E518" s="7"/>
    </row>
    <row r="519" spans="1:5" ht="18" customHeight="1" x14ac:dyDescent="0.35">
      <c r="B519" s="8" t="s">
        <v>304</v>
      </c>
      <c r="C519" s="248" t="s">
        <v>254</v>
      </c>
      <c r="D519" s="249"/>
    </row>
    <row r="520" spans="1:5" ht="18" customHeight="1" x14ac:dyDescent="0.35">
      <c r="B520" s="110" t="s">
        <v>305</v>
      </c>
      <c r="C520" s="240" t="s">
        <v>306</v>
      </c>
      <c r="D520" s="223"/>
    </row>
    <row r="521" spans="1:5" ht="18" customHeight="1" x14ac:dyDescent="0.35">
      <c r="B521" s="110" t="s">
        <v>307</v>
      </c>
      <c r="C521" s="240" t="s">
        <v>461</v>
      </c>
      <c r="D521" s="223"/>
    </row>
    <row r="522" spans="1:5" ht="18" customHeight="1" x14ac:dyDescent="0.35">
      <c r="B522" s="110" t="s">
        <v>309</v>
      </c>
      <c r="C522" s="240" t="s">
        <v>367</v>
      </c>
      <c r="D522" s="223"/>
    </row>
    <row r="523" spans="1:5" ht="41.25" customHeight="1" x14ac:dyDescent="0.35">
      <c r="B523" s="110" t="s">
        <v>311</v>
      </c>
      <c r="C523" s="240" t="s">
        <v>470</v>
      </c>
      <c r="D523" s="223"/>
    </row>
    <row r="524" spans="1:5" ht="18" customHeight="1" x14ac:dyDescent="0.35">
      <c r="B524" s="110" t="s">
        <v>313</v>
      </c>
      <c r="C524" s="239" t="s">
        <v>314</v>
      </c>
      <c r="D524" s="240"/>
    </row>
    <row r="525" spans="1:5" ht="18" customHeight="1" x14ac:dyDescent="0.35">
      <c r="B525" s="110" t="s">
        <v>315</v>
      </c>
      <c r="C525" s="239" t="s">
        <v>330</v>
      </c>
      <c r="D525" s="223"/>
    </row>
    <row r="526" spans="1:5" ht="18" customHeight="1" x14ac:dyDescent="0.35">
      <c r="B526" s="110" t="s">
        <v>1985</v>
      </c>
      <c r="C526" s="239" t="s">
        <v>447</v>
      </c>
      <c r="D526" s="240"/>
    </row>
    <row r="527" spans="1:5" ht="18" customHeight="1" x14ac:dyDescent="0.35">
      <c r="B527" s="250" t="s">
        <v>317</v>
      </c>
      <c r="C527" s="9" t="s">
        <v>318</v>
      </c>
      <c r="D527" s="10" t="s">
        <v>319</v>
      </c>
    </row>
    <row r="528" spans="1:5" ht="18" customHeight="1" x14ac:dyDescent="0.35">
      <c r="B528" s="250"/>
      <c r="C528" s="13" t="s">
        <v>448</v>
      </c>
      <c r="D528" s="102" t="s">
        <v>306</v>
      </c>
    </row>
    <row r="529" spans="1:5" ht="18" customHeight="1" x14ac:dyDescent="0.35">
      <c r="B529" s="250"/>
      <c r="C529" s="13" t="s">
        <v>449</v>
      </c>
      <c r="D529" s="102" t="s">
        <v>306</v>
      </c>
    </row>
    <row r="530" spans="1:5" ht="45" customHeight="1" x14ac:dyDescent="0.35">
      <c r="B530" s="110" t="s">
        <v>322</v>
      </c>
      <c r="C530" s="239" t="s">
        <v>463</v>
      </c>
      <c r="D530" s="240"/>
    </row>
    <row r="531" spans="1:5" ht="18" customHeight="1" x14ac:dyDescent="0.35">
      <c r="B531" s="110" t="s">
        <v>323</v>
      </c>
      <c r="C531" s="240" t="s">
        <v>306</v>
      </c>
      <c r="D531" s="223"/>
    </row>
    <row r="532" spans="1:5" ht="18" customHeight="1" x14ac:dyDescent="0.35">
      <c r="B532" s="110" t="s">
        <v>324</v>
      </c>
      <c r="C532" s="251" t="s">
        <v>464</v>
      </c>
      <c r="D532" s="258"/>
    </row>
    <row r="533" spans="1:5" ht="18" customHeight="1" thickBot="1" x14ac:dyDescent="0.4">
      <c r="B533" s="11" t="s">
        <v>326</v>
      </c>
      <c r="C533" s="246" t="s">
        <v>327</v>
      </c>
      <c r="D533" s="247"/>
    </row>
    <row r="534" spans="1:5" ht="15" customHeight="1" thickBot="1" x14ac:dyDescent="0.4">
      <c r="A534" s="112"/>
    </row>
    <row r="535" spans="1:5" ht="15" customHeight="1" thickBot="1" x14ac:dyDescent="0.4">
      <c r="B535" s="6"/>
      <c r="C535" s="208" t="str" cm="1">
        <f t="array" aca="1" ref="C535" ca="1">HYPERLINK("#"&amp;CELL("address",INDEX('Data Items List'!C:C,MATCH("Data Item", 'Data Items List'!C:C,0))),"Return to data items list")</f>
        <v>Return to data items list</v>
      </c>
      <c r="D535" s="209"/>
      <c r="E535" s="7"/>
    </row>
    <row r="536" spans="1:5" ht="18" customHeight="1" x14ac:dyDescent="0.35">
      <c r="B536" s="8" t="s">
        <v>304</v>
      </c>
      <c r="C536" s="248" t="s">
        <v>247</v>
      </c>
      <c r="D536" s="249"/>
    </row>
    <row r="537" spans="1:5" ht="18" customHeight="1" x14ac:dyDescent="0.35">
      <c r="B537" s="110" t="s">
        <v>305</v>
      </c>
      <c r="C537" s="240" t="s">
        <v>306</v>
      </c>
      <c r="D537" s="223"/>
    </row>
    <row r="538" spans="1:5" ht="18" customHeight="1" x14ac:dyDescent="0.35">
      <c r="B538" s="110" t="s">
        <v>307</v>
      </c>
      <c r="C538" s="240" t="s">
        <v>461</v>
      </c>
      <c r="D538" s="223"/>
    </row>
    <row r="539" spans="1:5" ht="18" customHeight="1" x14ac:dyDescent="0.35">
      <c r="B539" s="110" t="s">
        <v>309</v>
      </c>
      <c r="C539" s="240" t="s">
        <v>367</v>
      </c>
      <c r="D539" s="223"/>
    </row>
    <row r="540" spans="1:5" ht="32.25" customHeight="1" x14ac:dyDescent="0.35">
      <c r="B540" s="110" t="s">
        <v>311</v>
      </c>
      <c r="C540" s="240" t="s">
        <v>471</v>
      </c>
      <c r="D540" s="223"/>
    </row>
    <row r="541" spans="1:5" ht="18" customHeight="1" x14ac:dyDescent="0.35">
      <c r="B541" s="110" t="s">
        <v>313</v>
      </c>
      <c r="C541" s="239" t="s">
        <v>314</v>
      </c>
      <c r="D541" s="240"/>
    </row>
    <row r="542" spans="1:5" ht="18" customHeight="1" x14ac:dyDescent="0.35">
      <c r="B542" s="110" t="s">
        <v>315</v>
      </c>
      <c r="C542" s="239" t="s">
        <v>330</v>
      </c>
      <c r="D542" s="223"/>
    </row>
    <row r="543" spans="1:5" ht="18" customHeight="1" x14ac:dyDescent="0.35">
      <c r="B543" s="110" t="s">
        <v>1985</v>
      </c>
      <c r="C543" s="239" t="s">
        <v>447</v>
      </c>
      <c r="D543" s="240"/>
    </row>
    <row r="544" spans="1:5" ht="18" customHeight="1" x14ac:dyDescent="0.35">
      <c r="B544" s="250" t="s">
        <v>317</v>
      </c>
      <c r="C544" s="9" t="s">
        <v>318</v>
      </c>
      <c r="D544" s="10" t="s">
        <v>319</v>
      </c>
    </row>
    <row r="545" spans="1:5" ht="18" customHeight="1" x14ac:dyDescent="0.35">
      <c r="B545" s="250"/>
      <c r="C545" s="13" t="s">
        <v>448</v>
      </c>
      <c r="D545" s="102" t="s">
        <v>306</v>
      </c>
    </row>
    <row r="546" spans="1:5" ht="18" customHeight="1" x14ac:dyDescent="0.35">
      <c r="B546" s="250"/>
      <c r="C546" s="13" t="s">
        <v>449</v>
      </c>
      <c r="D546" s="102" t="s">
        <v>306</v>
      </c>
    </row>
    <row r="547" spans="1:5" ht="45" customHeight="1" x14ac:dyDescent="0.35">
      <c r="B547" s="110" t="s">
        <v>322</v>
      </c>
      <c r="C547" s="239" t="s">
        <v>463</v>
      </c>
      <c r="D547" s="240"/>
    </row>
    <row r="548" spans="1:5" ht="18" customHeight="1" x14ac:dyDescent="0.35">
      <c r="B548" s="110" t="s">
        <v>323</v>
      </c>
      <c r="C548" s="240" t="s">
        <v>306</v>
      </c>
      <c r="D548" s="223"/>
    </row>
    <row r="549" spans="1:5" ht="18" customHeight="1" x14ac:dyDescent="0.35">
      <c r="B549" s="110" t="s">
        <v>324</v>
      </c>
      <c r="C549" s="251" t="s">
        <v>464</v>
      </c>
      <c r="D549" s="258"/>
    </row>
    <row r="550" spans="1:5" ht="18" customHeight="1" thickBot="1" x14ac:dyDescent="0.4">
      <c r="B550" s="11" t="s">
        <v>326</v>
      </c>
      <c r="C550" s="246" t="s">
        <v>327</v>
      </c>
      <c r="D550" s="247"/>
    </row>
    <row r="551" spans="1:5" ht="15" customHeight="1" thickBot="1" x14ac:dyDescent="0.4">
      <c r="A551" s="112"/>
    </row>
    <row r="552" spans="1:5" ht="15" customHeight="1" thickBot="1" x14ac:dyDescent="0.4">
      <c r="B552" s="6"/>
      <c r="C552" s="208" t="str" cm="1">
        <f t="array" aca="1" ref="C552" ca="1">HYPERLINK("#"&amp;CELL("address",INDEX('Data Items List'!C:C,MATCH("Data Item", 'Data Items List'!C:C,0))),"Return to data items list")</f>
        <v>Return to data items list</v>
      </c>
      <c r="D552" s="209"/>
      <c r="E552" s="7"/>
    </row>
    <row r="553" spans="1:5" ht="18" customHeight="1" x14ac:dyDescent="0.35">
      <c r="B553" s="8" t="s">
        <v>304</v>
      </c>
      <c r="C553" s="248" t="s">
        <v>237</v>
      </c>
      <c r="D553" s="249"/>
    </row>
    <row r="554" spans="1:5" ht="18" customHeight="1" x14ac:dyDescent="0.35">
      <c r="B554" s="110" t="s">
        <v>305</v>
      </c>
      <c r="C554" s="240" t="s">
        <v>306</v>
      </c>
      <c r="D554" s="223"/>
    </row>
    <row r="555" spans="1:5" ht="18" customHeight="1" x14ac:dyDescent="0.35">
      <c r="B555" s="110" t="s">
        <v>307</v>
      </c>
      <c r="C555" s="240" t="s">
        <v>461</v>
      </c>
      <c r="D555" s="223"/>
    </row>
    <row r="556" spans="1:5" ht="18" customHeight="1" x14ac:dyDescent="0.35">
      <c r="B556" s="110" t="s">
        <v>309</v>
      </c>
      <c r="C556" s="240" t="s">
        <v>367</v>
      </c>
      <c r="D556" s="223"/>
    </row>
    <row r="557" spans="1:5" ht="33.75" customHeight="1" x14ac:dyDescent="0.35">
      <c r="B557" s="110" t="s">
        <v>311</v>
      </c>
      <c r="C557" s="240" t="s">
        <v>472</v>
      </c>
      <c r="D557" s="223"/>
    </row>
    <row r="558" spans="1:5" ht="18" customHeight="1" x14ac:dyDescent="0.35">
      <c r="B558" s="110" t="s">
        <v>313</v>
      </c>
      <c r="C558" s="239" t="s">
        <v>314</v>
      </c>
      <c r="D558" s="240"/>
    </row>
    <row r="559" spans="1:5" ht="18" customHeight="1" x14ac:dyDescent="0.35">
      <c r="B559" s="110" t="s">
        <v>315</v>
      </c>
      <c r="C559" s="239" t="s">
        <v>330</v>
      </c>
      <c r="D559" s="223"/>
    </row>
    <row r="560" spans="1:5" ht="18" customHeight="1" x14ac:dyDescent="0.35">
      <c r="B560" s="110" t="s">
        <v>1985</v>
      </c>
      <c r="C560" s="239" t="s">
        <v>447</v>
      </c>
      <c r="D560" s="240"/>
    </row>
    <row r="561" spans="1:5" ht="18" customHeight="1" x14ac:dyDescent="0.35">
      <c r="B561" s="250" t="s">
        <v>317</v>
      </c>
      <c r="C561" s="9" t="s">
        <v>318</v>
      </c>
      <c r="D561" s="10" t="s">
        <v>319</v>
      </c>
    </row>
    <row r="562" spans="1:5" ht="18" customHeight="1" x14ac:dyDescent="0.35">
      <c r="B562" s="250"/>
      <c r="C562" s="13" t="s">
        <v>448</v>
      </c>
      <c r="D562" s="102" t="s">
        <v>306</v>
      </c>
    </row>
    <row r="563" spans="1:5" ht="18" customHeight="1" x14ac:dyDescent="0.35">
      <c r="B563" s="250"/>
      <c r="C563" s="13" t="s">
        <v>449</v>
      </c>
      <c r="D563" s="102" t="s">
        <v>306</v>
      </c>
    </row>
    <row r="564" spans="1:5" ht="45" customHeight="1" x14ac:dyDescent="0.35">
      <c r="B564" s="110" t="s">
        <v>322</v>
      </c>
      <c r="C564" s="239" t="s">
        <v>463</v>
      </c>
      <c r="D564" s="240"/>
    </row>
    <row r="565" spans="1:5" ht="18" customHeight="1" x14ac:dyDescent="0.35">
      <c r="B565" s="110" t="s">
        <v>323</v>
      </c>
      <c r="C565" s="240" t="s">
        <v>306</v>
      </c>
      <c r="D565" s="223"/>
    </row>
    <row r="566" spans="1:5" ht="18" customHeight="1" x14ac:dyDescent="0.35">
      <c r="B566" s="110" t="s">
        <v>324</v>
      </c>
      <c r="C566" s="251" t="s">
        <v>464</v>
      </c>
      <c r="D566" s="258"/>
    </row>
    <row r="567" spans="1:5" ht="18" customHeight="1" thickBot="1" x14ac:dyDescent="0.4">
      <c r="B567" s="11" t="s">
        <v>326</v>
      </c>
      <c r="C567" s="246" t="s">
        <v>327</v>
      </c>
      <c r="D567" s="247"/>
    </row>
    <row r="568" spans="1:5" ht="15" customHeight="1" thickBot="1" x14ac:dyDescent="0.4">
      <c r="A568" s="112"/>
    </row>
    <row r="569" spans="1:5" ht="15" customHeight="1" thickBot="1" x14ac:dyDescent="0.4">
      <c r="B569" s="6"/>
      <c r="C569" s="208" t="str" cm="1">
        <f t="array" aca="1" ref="C569" ca="1">HYPERLINK("#"&amp;CELL("address",INDEX('Data Items List'!C:C,MATCH("Data Item", 'Data Items List'!C:C,0))),"Return to data items list")</f>
        <v>Return to data items list</v>
      </c>
      <c r="D569" s="209"/>
      <c r="E569" s="7"/>
    </row>
    <row r="570" spans="1:5" ht="18" customHeight="1" x14ac:dyDescent="0.35">
      <c r="B570" s="8" t="s">
        <v>304</v>
      </c>
      <c r="C570" s="248" t="s">
        <v>250</v>
      </c>
      <c r="D570" s="249"/>
    </row>
    <row r="571" spans="1:5" ht="18" customHeight="1" x14ac:dyDescent="0.35">
      <c r="B571" s="110" t="s">
        <v>305</v>
      </c>
      <c r="C571" s="240" t="s">
        <v>306</v>
      </c>
      <c r="D571" s="223"/>
    </row>
    <row r="572" spans="1:5" ht="18" customHeight="1" x14ac:dyDescent="0.35">
      <c r="B572" s="110" t="s">
        <v>307</v>
      </c>
      <c r="C572" s="240" t="s">
        <v>461</v>
      </c>
      <c r="D572" s="223"/>
    </row>
    <row r="573" spans="1:5" ht="18" customHeight="1" x14ac:dyDescent="0.35">
      <c r="B573" s="110" t="s">
        <v>309</v>
      </c>
      <c r="C573" s="240" t="s">
        <v>367</v>
      </c>
      <c r="D573" s="223"/>
    </row>
    <row r="574" spans="1:5" ht="38.25" customHeight="1" x14ac:dyDescent="0.35">
      <c r="B574" s="110" t="s">
        <v>311</v>
      </c>
      <c r="C574" s="240" t="s">
        <v>473</v>
      </c>
      <c r="D574" s="223"/>
    </row>
    <row r="575" spans="1:5" ht="18" customHeight="1" x14ac:dyDescent="0.35">
      <c r="B575" s="110" t="s">
        <v>313</v>
      </c>
      <c r="C575" s="239" t="s">
        <v>314</v>
      </c>
      <c r="D575" s="240"/>
    </row>
    <row r="576" spans="1:5" ht="18" customHeight="1" x14ac:dyDescent="0.35">
      <c r="B576" s="110" t="s">
        <v>315</v>
      </c>
      <c r="C576" s="239" t="s">
        <v>330</v>
      </c>
      <c r="D576" s="223"/>
    </row>
    <row r="577" spans="1:5" ht="18" customHeight="1" x14ac:dyDescent="0.35">
      <c r="B577" s="110" t="s">
        <v>1985</v>
      </c>
      <c r="C577" s="239" t="s">
        <v>447</v>
      </c>
      <c r="D577" s="240"/>
    </row>
    <row r="578" spans="1:5" ht="18" customHeight="1" x14ac:dyDescent="0.35">
      <c r="B578" s="250" t="s">
        <v>317</v>
      </c>
      <c r="C578" s="9" t="s">
        <v>318</v>
      </c>
      <c r="D578" s="10" t="s">
        <v>319</v>
      </c>
    </row>
    <row r="579" spans="1:5" ht="18" customHeight="1" x14ac:dyDescent="0.35">
      <c r="B579" s="250"/>
      <c r="C579" s="13" t="s">
        <v>448</v>
      </c>
      <c r="D579" s="102" t="s">
        <v>306</v>
      </c>
    </row>
    <row r="580" spans="1:5" ht="18" customHeight="1" x14ac:dyDescent="0.35">
      <c r="B580" s="250"/>
      <c r="C580" s="13" t="s">
        <v>449</v>
      </c>
      <c r="D580" s="102" t="s">
        <v>306</v>
      </c>
    </row>
    <row r="581" spans="1:5" ht="45" customHeight="1" x14ac:dyDescent="0.35">
      <c r="B581" s="110" t="s">
        <v>322</v>
      </c>
      <c r="C581" s="239" t="s">
        <v>463</v>
      </c>
      <c r="D581" s="240"/>
    </row>
    <row r="582" spans="1:5" ht="18" customHeight="1" x14ac:dyDescent="0.35">
      <c r="B582" s="110" t="s">
        <v>323</v>
      </c>
      <c r="C582" s="240" t="s">
        <v>306</v>
      </c>
      <c r="D582" s="223"/>
    </row>
    <row r="583" spans="1:5" ht="18" customHeight="1" x14ac:dyDescent="0.35">
      <c r="B583" s="110" t="s">
        <v>324</v>
      </c>
      <c r="C583" s="251" t="s">
        <v>464</v>
      </c>
      <c r="D583" s="258"/>
    </row>
    <row r="584" spans="1:5" ht="18" customHeight="1" thickBot="1" x14ac:dyDescent="0.4">
      <c r="B584" s="11" t="s">
        <v>326</v>
      </c>
      <c r="C584" s="246" t="s">
        <v>327</v>
      </c>
      <c r="D584" s="247"/>
    </row>
    <row r="585" spans="1:5" ht="15" customHeight="1" thickBot="1" x14ac:dyDescent="0.4">
      <c r="A585" s="112"/>
    </row>
    <row r="586" spans="1:5" ht="15" customHeight="1" thickBot="1" x14ac:dyDescent="0.4">
      <c r="B586" s="6"/>
      <c r="C586" s="208" t="str" cm="1">
        <f t="array" aca="1" ref="C586" ca="1">HYPERLINK("#"&amp;CELL("address",INDEX('Data Items List'!C:C,MATCH("Data Item", 'Data Items List'!C:C,0))),"Return to data items list")</f>
        <v>Return to data items list</v>
      </c>
      <c r="D586" s="209"/>
      <c r="E586" s="7"/>
    </row>
    <row r="587" spans="1:5" ht="18" customHeight="1" x14ac:dyDescent="0.35">
      <c r="B587" s="8" t="s">
        <v>304</v>
      </c>
      <c r="C587" s="248" t="s">
        <v>256</v>
      </c>
      <c r="D587" s="249"/>
    </row>
    <row r="588" spans="1:5" ht="18" customHeight="1" x14ac:dyDescent="0.35">
      <c r="B588" s="110" t="s">
        <v>305</v>
      </c>
      <c r="C588" s="240" t="s">
        <v>306</v>
      </c>
      <c r="D588" s="223"/>
    </row>
    <row r="589" spans="1:5" ht="18" customHeight="1" x14ac:dyDescent="0.35">
      <c r="B589" s="110" t="s">
        <v>307</v>
      </c>
      <c r="C589" s="240" t="s">
        <v>461</v>
      </c>
      <c r="D589" s="223"/>
    </row>
    <row r="590" spans="1:5" ht="18" customHeight="1" x14ac:dyDescent="0.35">
      <c r="B590" s="110" t="s">
        <v>309</v>
      </c>
      <c r="C590" s="240" t="s">
        <v>367</v>
      </c>
      <c r="D590" s="223"/>
    </row>
    <row r="591" spans="1:5" ht="36.75" customHeight="1" x14ac:dyDescent="0.35">
      <c r="B591" s="110" t="s">
        <v>311</v>
      </c>
      <c r="C591" s="240" t="s">
        <v>474</v>
      </c>
      <c r="D591" s="223"/>
    </row>
    <row r="592" spans="1:5" ht="18" customHeight="1" x14ac:dyDescent="0.35">
      <c r="B592" s="110" t="s">
        <v>313</v>
      </c>
      <c r="C592" s="239" t="s">
        <v>314</v>
      </c>
      <c r="D592" s="240"/>
    </row>
    <row r="593" spans="1:5" ht="18" customHeight="1" x14ac:dyDescent="0.35">
      <c r="B593" s="110" t="s">
        <v>315</v>
      </c>
      <c r="C593" s="239" t="s">
        <v>330</v>
      </c>
      <c r="D593" s="223"/>
    </row>
    <row r="594" spans="1:5" ht="18" customHeight="1" x14ac:dyDescent="0.35">
      <c r="B594" s="110" t="s">
        <v>1985</v>
      </c>
      <c r="C594" s="239" t="s">
        <v>447</v>
      </c>
      <c r="D594" s="240"/>
    </row>
    <row r="595" spans="1:5" ht="18" customHeight="1" x14ac:dyDescent="0.35">
      <c r="B595" s="250" t="s">
        <v>317</v>
      </c>
      <c r="C595" s="9" t="s">
        <v>318</v>
      </c>
      <c r="D595" s="10" t="s">
        <v>319</v>
      </c>
    </row>
    <row r="596" spans="1:5" ht="18" customHeight="1" x14ac:dyDescent="0.35">
      <c r="B596" s="250"/>
      <c r="C596" s="13" t="s">
        <v>448</v>
      </c>
      <c r="D596" s="102" t="s">
        <v>306</v>
      </c>
    </row>
    <row r="597" spans="1:5" ht="18" customHeight="1" x14ac:dyDescent="0.35">
      <c r="B597" s="250"/>
      <c r="C597" s="13" t="s">
        <v>449</v>
      </c>
      <c r="D597" s="102" t="s">
        <v>306</v>
      </c>
    </row>
    <row r="598" spans="1:5" ht="45" customHeight="1" x14ac:dyDescent="0.35">
      <c r="B598" s="110" t="s">
        <v>322</v>
      </c>
      <c r="C598" s="239" t="s">
        <v>463</v>
      </c>
      <c r="D598" s="240"/>
    </row>
    <row r="599" spans="1:5" ht="18" customHeight="1" x14ac:dyDescent="0.35">
      <c r="B599" s="110" t="s">
        <v>323</v>
      </c>
      <c r="C599" s="240" t="s">
        <v>306</v>
      </c>
      <c r="D599" s="223"/>
    </row>
    <row r="600" spans="1:5" ht="18" customHeight="1" x14ac:dyDescent="0.35">
      <c r="B600" s="110" t="s">
        <v>324</v>
      </c>
      <c r="C600" s="251" t="s">
        <v>464</v>
      </c>
      <c r="D600" s="258"/>
    </row>
    <row r="601" spans="1:5" ht="18" customHeight="1" thickBot="1" x14ac:dyDescent="0.4">
      <c r="B601" s="11" t="s">
        <v>326</v>
      </c>
      <c r="C601" s="246" t="s">
        <v>327</v>
      </c>
      <c r="D601" s="247"/>
    </row>
    <row r="602" spans="1:5" ht="15" customHeight="1" thickBot="1" x14ac:dyDescent="0.4">
      <c r="A602" s="112"/>
    </row>
    <row r="603" spans="1:5" ht="15" customHeight="1" thickBot="1" x14ac:dyDescent="0.4">
      <c r="B603" s="6"/>
      <c r="C603" s="208" t="str" cm="1">
        <f t="array" aca="1" ref="C603" ca="1">HYPERLINK("#"&amp;CELL("address",INDEX('Data Items List'!C:C,MATCH("Data Item", 'Data Items List'!C:C,0))),"Return to data items list")</f>
        <v>Return to data items list</v>
      </c>
      <c r="D603" s="209"/>
      <c r="E603" s="7"/>
    </row>
    <row r="604" spans="1:5" ht="18" customHeight="1" x14ac:dyDescent="0.35">
      <c r="B604" s="8" t="s">
        <v>304</v>
      </c>
      <c r="C604" s="248" t="s">
        <v>244</v>
      </c>
      <c r="D604" s="249"/>
    </row>
    <row r="605" spans="1:5" ht="18" customHeight="1" x14ac:dyDescent="0.35">
      <c r="B605" s="110" t="s">
        <v>305</v>
      </c>
      <c r="C605" s="240" t="s">
        <v>306</v>
      </c>
      <c r="D605" s="223"/>
    </row>
    <row r="606" spans="1:5" ht="18" customHeight="1" x14ac:dyDescent="0.35">
      <c r="B606" s="110" t="s">
        <v>307</v>
      </c>
      <c r="C606" s="240" t="s">
        <v>461</v>
      </c>
      <c r="D606" s="223"/>
    </row>
    <row r="607" spans="1:5" ht="18" customHeight="1" x14ac:dyDescent="0.35">
      <c r="B607" s="110" t="s">
        <v>309</v>
      </c>
      <c r="C607" s="240" t="s">
        <v>367</v>
      </c>
      <c r="D607" s="223"/>
    </row>
    <row r="608" spans="1:5" ht="42.75" customHeight="1" x14ac:dyDescent="0.35">
      <c r="B608" s="110" t="s">
        <v>311</v>
      </c>
      <c r="C608" s="240" t="s">
        <v>475</v>
      </c>
      <c r="D608" s="223"/>
    </row>
    <row r="609" spans="1:5" ht="18" customHeight="1" x14ac:dyDescent="0.35">
      <c r="B609" s="110" t="s">
        <v>313</v>
      </c>
      <c r="C609" s="239" t="s">
        <v>314</v>
      </c>
      <c r="D609" s="240"/>
    </row>
    <row r="610" spans="1:5" ht="18" customHeight="1" x14ac:dyDescent="0.35">
      <c r="B610" s="110" t="s">
        <v>315</v>
      </c>
      <c r="C610" s="239" t="s">
        <v>330</v>
      </c>
      <c r="D610" s="223"/>
    </row>
    <row r="611" spans="1:5" ht="18" customHeight="1" x14ac:dyDescent="0.35">
      <c r="B611" s="110" t="s">
        <v>1985</v>
      </c>
      <c r="C611" s="239" t="s">
        <v>447</v>
      </c>
      <c r="D611" s="240"/>
    </row>
    <row r="612" spans="1:5" ht="18" customHeight="1" x14ac:dyDescent="0.35">
      <c r="B612" s="250" t="s">
        <v>317</v>
      </c>
      <c r="C612" s="9" t="s">
        <v>318</v>
      </c>
      <c r="D612" s="10" t="s">
        <v>319</v>
      </c>
    </row>
    <row r="613" spans="1:5" ht="18" customHeight="1" x14ac:dyDescent="0.35">
      <c r="B613" s="250"/>
      <c r="C613" s="13" t="s">
        <v>448</v>
      </c>
      <c r="D613" s="102" t="s">
        <v>306</v>
      </c>
    </row>
    <row r="614" spans="1:5" ht="18" customHeight="1" x14ac:dyDescent="0.35">
      <c r="B614" s="250"/>
      <c r="C614" s="13" t="s">
        <v>449</v>
      </c>
      <c r="D614" s="102" t="s">
        <v>306</v>
      </c>
    </row>
    <row r="615" spans="1:5" ht="45" customHeight="1" x14ac:dyDescent="0.35">
      <c r="B615" s="110" t="s">
        <v>322</v>
      </c>
      <c r="C615" s="239" t="s">
        <v>463</v>
      </c>
      <c r="D615" s="240"/>
    </row>
    <row r="616" spans="1:5" ht="18" customHeight="1" x14ac:dyDescent="0.35">
      <c r="B616" s="110" t="s">
        <v>323</v>
      </c>
      <c r="C616" s="240" t="s">
        <v>306</v>
      </c>
      <c r="D616" s="223"/>
    </row>
    <row r="617" spans="1:5" ht="18" customHeight="1" x14ac:dyDescent="0.35">
      <c r="B617" s="110" t="s">
        <v>324</v>
      </c>
      <c r="C617" s="251" t="s">
        <v>464</v>
      </c>
      <c r="D617" s="258"/>
    </row>
    <row r="618" spans="1:5" ht="18" customHeight="1" thickBot="1" x14ac:dyDescent="0.4">
      <c r="B618" s="11" t="s">
        <v>326</v>
      </c>
      <c r="C618" s="246" t="s">
        <v>327</v>
      </c>
      <c r="D618" s="247"/>
    </row>
    <row r="619" spans="1:5" ht="15" customHeight="1" thickBot="1" x14ac:dyDescent="0.4">
      <c r="A619" s="112"/>
    </row>
    <row r="620" spans="1:5" ht="15" customHeight="1" thickBot="1" x14ac:dyDescent="0.4">
      <c r="B620" s="6"/>
      <c r="C620" s="208" t="str" cm="1">
        <f t="array" aca="1" ref="C620" ca="1">HYPERLINK("#"&amp;CELL("address",INDEX('Data Items List'!C:C,MATCH("Data Item", 'Data Items List'!C:C,0))),"Return to data items list")</f>
        <v>Return to data items list</v>
      </c>
      <c r="D620" s="209"/>
      <c r="E620" s="7"/>
    </row>
    <row r="621" spans="1:5" ht="18" customHeight="1" x14ac:dyDescent="0.35">
      <c r="B621" s="8" t="s">
        <v>304</v>
      </c>
      <c r="C621" s="248" t="s">
        <v>253</v>
      </c>
      <c r="D621" s="249"/>
    </row>
    <row r="622" spans="1:5" ht="18" customHeight="1" x14ac:dyDescent="0.35">
      <c r="B622" s="110" t="s">
        <v>305</v>
      </c>
      <c r="C622" s="240" t="s">
        <v>306</v>
      </c>
      <c r="D622" s="223"/>
    </row>
    <row r="623" spans="1:5" ht="18" customHeight="1" x14ac:dyDescent="0.35">
      <c r="B623" s="110" t="s">
        <v>307</v>
      </c>
      <c r="C623" s="240" t="s">
        <v>461</v>
      </c>
      <c r="D623" s="223"/>
    </row>
    <row r="624" spans="1:5" ht="18" customHeight="1" x14ac:dyDescent="0.35">
      <c r="B624" s="110" t="s">
        <v>309</v>
      </c>
      <c r="C624" s="240" t="s">
        <v>476</v>
      </c>
      <c r="D624" s="223"/>
    </row>
    <row r="625" spans="1:5" ht="39.75" customHeight="1" x14ac:dyDescent="0.35">
      <c r="B625" s="110" t="s">
        <v>311</v>
      </c>
      <c r="C625" s="240" t="s">
        <v>477</v>
      </c>
      <c r="D625" s="223"/>
    </row>
    <row r="626" spans="1:5" ht="18" customHeight="1" x14ac:dyDescent="0.35">
      <c r="B626" s="110" t="s">
        <v>313</v>
      </c>
      <c r="C626" s="239" t="s">
        <v>314</v>
      </c>
      <c r="D626" s="240"/>
    </row>
    <row r="627" spans="1:5" ht="18" customHeight="1" x14ac:dyDescent="0.35">
      <c r="B627" s="110" t="s">
        <v>315</v>
      </c>
      <c r="C627" s="239" t="s">
        <v>330</v>
      </c>
      <c r="D627" s="223"/>
    </row>
    <row r="628" spans="1:5" ht="18" customHeight="1" x14ac:dyDescent="0.35">
      <c r="B628" s="110" t="s">
        <v>1985</v>
      </c>
      <c r="C628" s="239" t="s">
        <v>447</v>
      </c>
      <c r="D628" s="240"/>
    </row>
    <row r="629" spans="1:5" ht="18" customHeight="1" x14ac:dyDescent="0.35">
      <c r="B629" s="250" t="s">
        <v>317</v>
      </c>
      <c r="C629" s="9" t="s">
        <v>318</v>
      </c>
      <c r="D629" s="10" t="s">
        <v>319</v>
      </c>
    </row>
    <row r="630" spans="1:5" ht="18" customHeight="1" x14ac:dyDescent="0.35">
      <c r="B630" s="250"/>
      <c r="C630" s="13" t="s">
        <v>448</v>
      </c>
      <c r="D630" s="102" t="s">
        <v>306</v>
      </c>
    </row>
    <row r="631" spans="1:5" ht="18" customHeight="1" x14ac:dyDescent="0.35">
      <c r="B631" s="250"/>
      <c r="C631" s="13" t="s">
        <v>449</v>
      </c>
      <c r="D631" s="102" t="s">
        <v>306</v>
      </c>
    </row>
    <row r="632" spans="1:5" ht="45" customHeight="1" x14ac:dyDescent="0.35">
      <c r="B632" s="110" t="s">
        <v>322</v>
      </c>
      <c r="C632" s="239" t="s">
        <v>463</v>
      </c>
      <c r="D632" s="240"/>
    </row>
    <row r="633" spans="1:5" ht="18" customHeight="1" x14ac:dyDescent="0.35">
      <c r="B633" s="110" t="s">
        <v>323</v>
      </c>
      <c r="C633" s="240" t="s">
        <v>306</v>
      </c>
      <c r="D633" s="223"/>
    </row>
    <row r="634" spans="1:5" ht="18" customHeight="1" x14ac:dyDescent="0.35">
      <c r="B634" s="110" t="s">
        <v>324</v>
      </c>
      <c r="C634" s="251" t="s">
        <v>464</v>
      </c>
      <c r="D634" s="258"/>
    </row>
    <row r="635" spans="1:5" ht="18" customHeight="1" thickBot="1" x14ac:dyDescent="0.4">
      <c r="B635" s="11" t="s">
        <v>326</v>
      </c>
      <c r="C635" s="246" t="s">
        <v>327</v>
      </c>
      <c r="D635" s="247"/>
    </row>
    <row r="636" spans="1:5" ht="15" customHeight="1" thickBot="1" x14ac:dyDescent="0.4">
      <c r="A636" s="112"/>
    </row>
    <row r="637" spans="1:5" ht="15" customHeight="1" thickBot="1" x14ac:dyDescent="0.4">
      <c r="B637" s="6"/>
      <c r="C637" s="208" t="str" cm="1">
        <f t="array" aca="1" ref="C637" ca="1">HYPERLINK("#"&amp;CELL("address",INDEX('Data Items List'!C:C,MATCH("Data Item", 'Data Items List'!C:C,0))),"Return to data items list")</f>
        <v>Return to data items list</v>
      </c>
      <c r="D637" s="209"/>
      <c r="E637" s="7"/>
    </row>
    <row r="638" spans="1:5" ht="18" customHeight="1" x14ac:dyDescent="0.35">
      <c r="B638" s="8" t="s">
        <v>304</v>
      </c>
      <c r="C638" s="248" t="s">
        <v>246</v>
      </c>
      <c r="D638" s="249"/>
    </row>
    <row r="639" spans="1:5" ht="18" customHeight="1" x14ac:dyDescent="0.35">
      <c r="B639" s="110" t="s">
        <v>305</v>
      </c>
      <c r="C639" s="240" t="s">
        <v>306</v>
      </c>
      <c r="D639" s="223"/>
    </row>
    <row r="640" spans="1:5" ht="18" customHeight="1" x14ac:dyDescent="0.35">
      <c r="B640" s="110" t="s">
        <v>307</v>
      </c>
      <c r="C640" s="240" t="s">
        <v>461</v>
      </c>
      <c r="D640" s="223"/>
    </row>
    <row r="641" spans="1:5" ht="18" customHeight="1" x14ac:dyDescent="0.35">
      <c r="B641" s="110" t="s">
        <v>309</v>
      </c>
      <c r="C641" s="240" t="s">
        <v>367</v>
      </c>
      <c r="D641" s="223"/>
    </row>
    <row r="642" spans="1:5" ht="42" customHeight="1" x14ac:dyDescent="0.35">
      <c r="B642" s="110" t="s">
        <v>311</v>
      </c>
      <c r="C642" s="240" t="s">
        <v>478</v>
      </c>
      <c r="D642" s="223"/>
    </row>
    <row r="643" spans="1:5" ht="18" customHeight="1" x14ac:dyDescent="0.35">
      <c r="B643" s="110" t="s">
        <v>313</v>
      </c>
      <c r="C643" s="239" t="s">
        <v>314</v>
      </c>
      <c r="D643" s="240"/>
    </row>
    <row r="644" spans="1:5" ht="18" customHeight="1" x14ac:dyDescent="0.35">
      <c r="B644" s="110" t="s">
        <v>315</v>
      </c>
      <c r="C644" s="239" t="s">
        <v>330</v>
      </c>
      <c r="D644" s="223"/>
    </row>
    <row r="645" spans="1:5" ht="18" customHeight="1" x14ac:dyDescent="0.35">
      <c r="B645" s="110" t="s">
        <v>1985</v>
      </c>
      <c r="C645" s="239" t="s">
        <v>447</v>
      </c>
      <c r="D645" s="240"/>
    </row>
    <row r="646" spans="1:5" ht="18" customHeight="1" x14ac:dyDescent="0.35">
      <c r="B646" s="250" t="s">
        <v>317</v>
      </c>
      <c r="C646" s="9" t="s">
        <v>318</v>
      </c>
      <c r="D646" s="10" t="s">
        <v>319</v>
      </c>
    </row>
    <row r="647" spans="1:5" ht="18" customHeight="1" x14ac:dyDescent="0.35">
      <c r="B647" s="250"/>
      <c r="C647" s="13" t="s">
        <v>448</v>
      </c>
      <c r="D647" s="102" t="s">
        <v>306</v>
      </c>
    </row>
    <row r="648" spans="1:5" ht="18" customHeight="1" x14ac:dyDescent="0.35">
      <c r="B648" s="250"/>
      <c r="C648" s="13" t="s">
        <v>449</v>
      </c>
      <c r="D648" s="102" t="s">
        <v>306</v>
      </c>
    </row>
    <row r="649" spans="1:5" ht="45" customHeight="1" x14ac:dyDescent="0.35">
      <c r="B649" s="110" t="s">
        <v>322</v>
      </c>
      <c r="C649" s="239" t="s">
        <v>463</v>
      </c>
      <c r="D649" s="240"/>
    </row>
    <row r="650" spans="1:5" ht="18" customHeight="1" x14ac:dyDescent="0.35">
      <c r="B650" s="110" t="s">
        <v>323</v>
      </c>
      <c r="C650" s="240" t="s">
        <v>306</v>
      </c>
      <c r="D650" s="223"/>
    </row>
    <row r="651" spans="1:5" ht="18" customHeight="1" x14ac:dyDescent="0.35">
      <c r="B651" s="110" t="s">
        <v>324</v>
      </c>
      <c r="C651" s="251" t="s">
        <v>464</v>
      </c>
      <c r="D651" s="258"/>
    </row>
    <row r="652" spans="1:5" ht="18" customHeight="1" thickBot="1" x14ac:dyDescent="0.4">
      <c r="B652" s="11" t="s">
        <v>326</v>
      </c>
      <c r="C652" s="246" t="s">
        <v>327</v>
      </c>
      <c r="D652" s="247"/>
    </row>
    <row r="653" spans="1:5" ht="15" customHeight="1" thickBot="1" x14ac:dyDescent="0.4">
      <c r="A653" s="112"/>
    </row>
    <row r="654" spans="1:5" ht="15" customHeight="1" thickBot="1" x14ac:dyDescent="0.4">
      <c r="B654" s="6"/>
      <c r="C654" s="208" t="str" cm="1">
        <f t="array" aca="1" ref="C654" ca="1">HYPERLINK("#"&amp;CELL("address",INDEX('Data Items List'!C:C,MATCH("Data Item", 'Data Items List'!C:C,0))),"Return to data items list")</f>
        <v>Return to data items list</v>
      </c>
      <c r="D654" s="209"/>
      <c r="E654" s="7"/>
    </row>
    <row r="655" spans="1:5" ht="18" customHeight="1" x14ac:dyDescent="0.35">
      <c r="B655" s="8" t="s">
        <v>304</v>
      </c>
      <c r="C655" s="248" t="s">
        <v>240</v>
      </c>
      <c r="D655" s="249"/>
    </row>
    <row r="656" spans="1:5" ht="18" customHeight="1" x14ac:dyDescent="0.35">
      <c r="B656" s="110" t="s">
        <v>305</v>
      </c>
      <c r="C656" s="240" t="s">
        <v>306</v>
      </c>
      <c r="D656" s="223"/>
    </row>
    <row r="657" spans="1:5" ht="18" customHeight="1" x14ac:dyDescent="0.35">
      <c r="B657" s="110" t="s">
        <v>307</v>
      </c>
      <c r="C657" s="240" t="s">
        <v>461</v>
      </c>
      <c r="D657" s="223"/>
    </row>
    <row r="658" spans="1:5" ht="18" customHeight="1" x14ac:dyDescent="0.35">
      <c r="B658" s="110" t="s">
        <v>309</v>
      </c>
      <c r="C658" s="240" t="s">
        <v>367</v>
      </c>
      <c r="D658" s="223"/>
    </row>
    <row r="659" spans="1:5" ht="40.5" customHeight="1" x14ac:dyDescent="0.35">
      <c r="B659" s="110" t="s">
        <v>311</v>
      </c>
      <c r="C659" s="240" t="s">
        <v>479</v>
      </c>
      <c r="D659" s="223"/>
    </row>
    <row r="660" spans="1:5" ht="18" customHeight="1" x14ac:dyDescent="0.35">
      <c r="B660" s="110" t="s">
        <v>313</v>
      </c>
      <c r="C660" s="239" t="s">
        <v>314</v>
      </c>
      <c r="D660" s="240"/>
    </row>
    <row r="661" spans="1:5" ht="18" customHeight="1" x14ac:dyDescent="0.35">
      <c r="B661" s="110" t="s">
        <v>315</v>
      </c>
      <c r="C661" s="239" t="s">
        <v>330</v>
      </c>
      <c r="D661" s="223"/>
    </row>
    <row r="662" spans="1:5" ht="18" customHeight="1" x14ac:dyDescent="0.35">
      <c r="B662" s="110" t="s">
        <v>1985</v>
      </c>
      <c r="C662" s="239" t="s">
        <v>316</v>
      </c>
      <c r="D662" s="240"/>
    </row>
    <row r="663" spans="1:5" ht="18" customHeight="1" x14ac:dyDescent="0.35">
      <c r="B663" s="250" t="s">
        <v>317</v>
      </c>
      <c r="C663" s="9" t="s">
        <v>318</v>
      </c>
      <c r="D663" s="10" t="s">
        <v>319</v>
      </c>
    </row>
    <row r="664" spans="1:5" ht="18" customHeight="1" x14ac:dyDescent="0.35">
      <c r="B664" s="250"/>
      <c r="C664" s="13" t="s">
        <v>448</v>
      </c>
      <c r="D664" s="102" t="s">
        <v>306</v>
      </c>
    </row>
    <row r="665" spans="1:5" ht="18" customHeight="1" x14ac:dyDescent="0.35">
      <c r="B665" s="250"/>
      <c r="C665" s="13" t="s">
        <v>449</v>
      </c>
      <c r="D665" s="102" t="s">
        <v>306</v>
      </c>
    </row>
    <row r="666" spans="1:5" ht="45" customHeight="1" x14ac:dyDescent="0.35">
      <c r="B666" s="110" t="s">
        <v>322</v>
      </c>
      <c r="C666" s="239" t="s">
        <v>463</v>
      </c>
      <c r="D666" s="240"/>
    </row>
    <row r="667" spans="1:5" ht="18" customHeight="1" x14ac:dyDescent="0.35">
      <c r="B667" s="110" t="s">
        <v>323</v>
      </c>
      <c r="C667" s="240" t="s">
        <v>306</v>
      </c>
      <c r="D667" s="223"/>
    </row>
    <row r="668" spans="1:5" ht="18" customHeight="1" x14ac:dyDescent="0.35">
      <c r="B668" s="110" t="s">
        <v>324</v>
      </c>
      <c r="C668" s="251" t="s">
        <v>2013</v>
      </c>
      <c r="D668" s="258"/>
    </row>
    <row r="669" spans="1:5" ht="18" customHeight="1" thickBot="1" x14ac:dyDescent="0.4">
      <c r="B669" s="11" t="s">
        <v>326</v>
      </c>
      <c r="C669" s="246" t="s">
        <v>2014</v>
      </c>
      <c r="D669" s="247"/>
    </row>
    <row r="670" spans="1:5" ht="15" customHeight="1" thickBot="1" x14ac:dyDescent="0.4">
      <c r="A670" s="112"/>
    </row>
    <row r="671" spans="1:5" ht="15" customHeight="1" thickBot="1" x14ac:dyDescent="0.4">
      <c r="B671" s="6"/>
      <c r="C671" s="208" t="str" cm="1">
        <f t="array" aca="1" ref="C671" ca="1">HYPERLINK("#"&amp;CELL("address",INDEX('Data Items List'!C:C,MATCH("Data Item", 'Data Items List'!C:C,0))),"Return to data items list")</f>
        <v>Return to data items list</v>
      </c>
      <c r="D671" s="209"/>
      <c r="E671" s="7"/>
    </row>
    <row r="672" spans="1:5" ht="18" customHeight="1" x14ac:dyDescent="0.35">
      <c r="B672" s="8" t="s">
        <v>304</v>
      </c>
      <c r="C672" s="248" t="s">
        <v>239</v>
      </c>
      <c r="D672" s="249"/>
    </row>
    <row r="673" spans="1:5" ht="18" customHeight="1" x14ac:dyDescent="0.35">
      <c r="B673" s="110" t="s">
        <v>305</v>
      </c>
      <c r="C673" s="240" t="s">
        <v>306</v>
      </c>
      <c r="D673" s="223"/>
    </row>
    <row r="674" spans="1:5" ht="18" customHeight="1" x14ac:dyDescent="0.35">
      <c r="B674" s="110" t="s">
        <v>307</v>
      </c>
      <c r="C674" s="240" t="s">
        <v>461</v>
      </c>
      <c r="D674" s="223"/>
    </row>
    <row r="675" spans="1:5" ht="18" customHeight="1" x14ac:dyDescent="0.35">
      <c r="B675" s="110" t="s">
        <v>309</v>
      </c>
      <c r="C675" s="240" t="s">
        <v>367</v>
      </c>
      <c r="D675" s="223"/>
    </row>
    <row r="676" spans="1:5" ht="38.25" customHeight="1" x14ac:dyDescent="0.35">
      <c r="B676" s="110" t="s">
        <v>311</v>
      </c>
      <c r="C676" s="240" t="s">
        <v>480</v>
      </c>
      <c r="D676" s="223"/>
    </row>
    <row r="677" spans="1:5" ht="18" customHeight="1" x14ac:dyDescent="0.35">
      <c r="B677" s="110" t="s">
        <v>313</v>
      </c>
      <c r="C677" s="239" t="s">
        <v>314</v>
      </c>
      <c r="D677" s="240"/>
    </row>
    <row r="678" spans="1:5" ht="18" customHeight="1" x14ac:dyDescent="0.35">
      <c r="B678" s="110" t="s">
        <v>315</v>
      </c>
      <c r="C678" s="239" t="s">
        <v>330</v>
      </c>
      <c r="D678" s="223"/>
    </row>
    <row r="679" spans="1:5" ht="18" customHeight="1" x14ac:dyDescent="0.35">
      <c r="B679" s="110" t="s">
        <v>1985</v>
      </c>
      <c r="C679" s="239" t="s">
        <v>316</v>
      </c>
      <c r="D679" s="240"/>
    </row>
    <row r="680" spans="1:5" ht="18" customHeight="1" x14ac:dyDescent="0.35">
      <c r="B680" s="250" t="s">
        <v>317</v>
      </c>
      <c r="C680" s="9" t="s">
        <v>318</v>
      </c>
      <c r="D680" s="10" t="s">
        <v>319</v>
      </c>
    </row>
    <row r="681" spans="1:5" ht="18" customHeight="1" x14ac:dyDescent="0.35">
      <c r="B681" s="250"/>
      <c r="C681" s="13" t="s">
        <v>448</v>
      </c>
      <c r="D681" s="102" t="s">
        <v>306</v>
      </c>
    </row>
    <row r="682" spans="1:5" ht="18" customHeight="1" x14ac:dyDescent="0.35">
      <c r="B682" s="250"/>
      <c r="C682" s="13" t="s">
        <v>449</v>
      </c>
      <c r="D682" s="102" t="s">
        <v>306</v>
      </c>
    </row>
    <row r="683" spans="1:5" ht="45" customHeight="1" x14ac:dyDescent="0.35">
      <c r="B683" s="110" t="s">
        <v>322</v>
      </c>
      <c r="C683" s="239" t="s">
        <v>463</v>
      </c>
      <c r="D683" s="240"/>
    </row>
    <row r="684" spans="1:5" ht="18" customHeight="1" x14ac:dyDescent="0.35">
      <c r="B684" s="110" t="s">
        <v>323</v>
      </c>
      <c r="C684" s="240" t="s">
        <v>306</v>
      </c>
      <c r="D684" s="223"/>
    </row>
    <row r="685" spans="1:5" ht="18" customHeight="1" x14ac:dyDescent="0.35">
      <c r="B685" s="110" t="s">
        <v>324</v>
      </c>
      <c r="C685" s="251" t="s">
        <v>2013</v>
      </c>
      <c r="D685" s="258"/>
    </row>
    <row r="686" spans="1:5" ht="18" customHeight="1" thickBot="1" x14ac:dyDescent="0.4">
      <c r="B686" s="11" t="s">
        <v>326</v>
      </c>
      <c r="C686" s="246" t="s">
        <v>2014</v>
      </c>
      <c r="D686" s="247"/>
    </row>
    <row r="687" spans="1:5" ht="15" customHeight="1" thickBot="1" x14ac:dyDescent="0.4">
      <c r="A687" s="112"/>
    </row>
    <row r="688" spans="1:5" ht="15" customHeight="1" thickBot="1" x14ac:dyDescent="0.4">
      <c r="B688" s="6"/>
      <c r="C688" s="208" t="str" cm="1">
        <f t="array" aca="1" ref="C688" ca="1">HYPERLINK("#"&amp;CELL("address",INDEX('Data Items List'!C:C,MATCH("Data Item", 'Data Items List'!C:C,0))),"Return to data items list")</f>
        <v>Return to data items list</v>
      </c>
      <c r="D688" s="209"/>
      <c r="E688" s="7"/>
    </row>
    <row r="689" spans="1:4" ht="18" customHeight="1" x14ac:dyDescent="0.35">
      <c r="B689" s="8" t="s">
        <v>304</v>
      </c>
      <c r="C689" s="248" t="s">
        <v>249</v>
      </c>
      <c r="D689" s="249"/>
    </row>
    <row r="690" spans="1:4" ht="18" customHeight="1" x14ac:dyDescent="0.35">
      <c r="B690" s="110" t="s">
        <v>305</v>
      </c>
      <c r="C690" s="240" t="s">
        <v>306</v>
      </c>
      <c r="D690" s="223"/>
    </row>
    <row r="691" spans="1:4" ht="18" customHeight="1" x14ac:dyDescent="0.35">
      <c r="B691" s="110" t="s">
        <v>307</v>
      </c>
      <c r="C691" s="240" t="s">
        <v>461</v>
      </c>
      <c r="D691" s="223"/>
    </row>
    <row r="692" spans="1:4" ht="18" customHeight="1" x14ac:dyDescent="0.35">
      <c r="B692" s="110" t="s">
        <v>309</v>
      </c>
      <c r="C692" s="240" t="s">
        <v>367</v>
      </c>
      <c r="D692" s="223"/>
    </row>
    <row r="693" spans="1:4" ht="40.5" customHeight="1" x14ac:dyDescent="0.35">
      <c r="B693" s="110" t="s">
        <v>311</v>
      </c>
      <c r="C693" s="240" t="s">
        <v>481</v>
      </c>
      <c r="D693" s="223"/>
    </row>
    <row r="694" spans="1:4" ht="18" customHeight="1" x14ac:dyDescent="0.35">
      <c r="B694" s="110" t="s">
        <v>313</v>
      </c>
      <c r="C694" s="239" t="s">
        <v>314</v>
      </c>
      <c r="D694" s="240"/>
    </row>
    <row r="695" spans="1:4" ht="18" customHeight="1" x14ac:dyDescent="0.35">
      <c r="B695" s="110" t="s">
        <v>315</v>
      </c>
      <c r="C695" s="239" t="s">
        <v>330</v>
      </c>
      <c r="D695" s="223"/>
    </row>
    <row r="696" spans="1:4" ht="18" customHeight="1" x14ac:dyDescent="0.35">
      <c r="B696" s="110" t="s">
        <v>1985</v>
      </c>
      <c r="C696" s="239" t="s">
        <v>447</v>
      </c>
      <c r="D696" s="240"/>
    </row>
    <row r="697" spans="1:4" ht="18" customHeight="1" x14ac:dyDescent="0.35">
      <c r="B697" s="250" t="s">
        <v>317</v>
      </c>
      <c r="C697" s="9" t="s">
        <v>318</v>
      </c>
      <c r="D697" s="10" t="s">
        <v>319</v>
      </c>
    </row>
    <row r="698" spans="1:4" ht="18" customHeight="1" x14ac:dyDescent="0.35">
      <c r="B698" s="250"/>
      <c r="C698" s="13" t="s">
        <v>448</v>
      </c>
      <c r="D698" s="102" t="s">
        <v>306</v>
      </c>
    </row>
    <row r="699" spans="1:4" ht="18" customHeight="1" x14ac:dyDescent="0.35">
      <c r="B699" s="250"/>
      <c r="C699" s="13" t="s">
        <v>449</v>
      </c>
      <c r="D699" s="102" t="s">
        <v>306</v>
      </c>
    </row>
    <row r="700" spans="1:4" ht="45" customHeight="1" x14ac:dyDescent="0.35">
      <c r="B700" s="110" t="s">
        <v>322</v>
      </c>
      <c r="C700" s="239" t="s">
        <v>463</v>
      </c>
      <c r="D700" s="240"/>
    </row>
    <row r="701" spans="1:4" ht="18" customHeight="1" x14ac:dyDescent="0.35">
      <c r="B701" s="110" t="s">
        <v>323</v>
      </c>
      <c r="C701" s="240" t="s">
        <v>306</v>
      </c>
      <c r="D701" s="223"/>
    </row>
    <row r="702" spans="1:4" ht="18" customHeight="1" x14ac:dyDescent="0.35">
      <c r="B702" s="110" t="s">
        <v>324</v>
      </c>
      <c r="C702" s="251" t="s">
        <v>464</v>
      </c>
      <c r="D702" s="258"/>
    </row>
    <row r="703" spans="1:4" ht="18" customHeight="1" thickBot="1" x14ac:dyDescent="0.4">
      <c r="B703" s="11" t="s">
        <v>326</v>
      </c>
      <c r="C703" s="246" t="s">
        <v>327</v>
      </c>
      <c r="D703" s="247"/>
    </row>
    <row r="704" spans="1:4" ht="15" customHeight="1" thickBot="1" x14ac:dyDescent="0.4">
      <c r="A704" s="112"/>
    </row>
    <row r="705" spans="2:5" ht="15" customHeight="1" thickBot="1" x14ac:dyDescent="0.4">
      <c r="B705" s="6"/>
      <c r="C705" s="208" t="str" cm="1">
        <f t="array" aca="1" ref="C705" ca="1">HYPERLINK("#"&amp;CELL("address",INDEX('Data Items List'!C:C,MATCH("Data Item", 'Data Items List'!C:C,0))),"Return to data items list")</f>
        <v>Return to data items list</v>
      </c>
      <c r="D705" s="209"/>
      <c r="E705" s="7"/>
    </row>
    <row r="706" spans="2:5" ht="18" customHeight="1" x14ac:dyDescent="0.35">
      <c r="B706" s="8" t="s">
        <v>304</v>
      </c>
      <c r="C706" s="248" t="s">
        <v>243</v>
      </c>
      <c r="D706" s="249"/>
    </row>
    <row r="707" spans="2:5" ht="18" customHeight="1" x14ac:dyDescent="0.35">
      <c r="B707" s="110" t="s">
        <v>305</v>
      </c>
      <c r="C707" s="240" t="s">
        <v>306</v>
      </c>
      <c r="D707" s="223"/>
    </row>
    <row r="708" spans="2:5" ht="18" customHeight="1" x14ac:dyDescent="0.35">
      <c r="B708" s="110" t="s">
        <v>307</v>
      </c>
      <c r="C708" s="240" t="s">
        <v>461</v>
      </c>
      <c r="D708" s="223"/>
    </row>
    <row r="709" spans="2:5" ht="18" customHeight="1" x14ac:dyDescent="0.35">
      <c r="B709" s="110" t="s">
        <v>309</v>
      </c>
      <c r="C709" s="240" t="s">
        <v>367</v>
      </c>
      <c r="D709" s="223"/>
    </row>
    <row r="710" spans="2:5" ht="37.5" customHeight="1" x14ac:dyDescent="0.35">
      <c r="B710" s="110" t="s">
        <v>311</v>
      </c>
      <c r="C710" s="240" t="s">
        <v>482</v>
      </c>
      <c r="D710" s="223"/>
    </row>
    <row r="711" spans="2:5" ht="18" customHeight="1" x14ac:dyDescent="0.35">
      <c r="B711" s="110" t="s">
        <v>313</v>
      </c>
      <c r="C711" s="239" t="s">
        <v>314</v>
      </c>
      <c r="D711" s="240"/>
    </row>
    <row r="712" spans="2:5" ht="18" customHeight="1" x14ac:dyDescent="0.35">
      <c r="B712" s="110" t="s">
        <v>315</v>
      </c>
      <c r="C712" s="239" t="s">
        <v>330</v>
      </c>
      <c r="D712" s="223"/>
    </row>
    <row r="713" spans="2:5" ht="18" customHeight="1" x14ac:dyDescent="0.35">
      <c r="B713" s="110" t="s">
        <v>1985</v>
      </c>
      <c r="C713" s="239" t="s">
        <v>447</v>
      </c>
      <c r="D713" s="240"/>
    </row>
    <row r="714" spans="2:5" ht="18" customHeight="1" x14ac:dyDescent="0.35">
      <c r="B714" s="250" t="s">
        <v>317</v>
      </c>
      <c r="C714" s="9" t="s">
        <v>318</v>
      </c>
      <c r="D714" s="10" t="s">
        <v>319</v>
      </c>
    </row>
    <row r="715" spans="2:5" ht="18" customHeight="1" x14ac:dyDescent="0.35">
      <c r="B715" s="250"/>
      <c r="C715" s="13" t="s">
        <v>448</v>
      </c>
      <c r="D715" s="102" t="s">
        <v>306</v>
      </c>
    </row>
    <row r="716" spans="2:5" ht="18" customHeight="1" x14ac:dyDescent="0.35">
      <c r="B716" s="250"/>
      <c r="C716" s="13" t="s">
        <v>449</v>
      </c>
      <c r="D716" s="102" t="s">
        <v>306</v>
      </c>
    </row>
    <row r="717" spans="2:5" ht="45" customHeight="1" x14ac:dyDescent="0.35">
      <c r="B717" s="110" t="s">
        <v>322</v>
      </c>
      <c r="C717" s="239" t="s">
        <v>463</v>
      </c>
      <c r="D717" s="240"/>
    </row>
    <row r="718" spans="2:5" ht="18" customHeight="1" x14ac:dyDescent="0.35">
      <c r="B718" s="110" t="s">
        <v>323</v>
      </c>
      <c r="C718" s="240" t="s">
        <v>306</v>
      </c>
      <c r="D718" s="223"/>
    </row>
    <row r="719" spans="2:5" ht="18" customHeight="1" x14ac:dyDescent="0.35">
      <c r="B719" s="110" t="s">
        <v>324</v>
      </c>
      <c r="C719" s="251" t="s">
        <v>464</v>
      </c>
      <c r="D719" s="258"/>
    </row>
    <row r="720" spans="2:5" ht="18" customHeight="1" thickBot="1" x14ac:dyDescent="0.4">
      <c r="B720" s="11" t="s">
        <v>326</v>
      </c>
      <c r="C720" s="246" t="s">
        <v>327</v>
      </c>
      <c r="D720" s="247"/>
    </row>
    <row r="721" spans="1:5" ht="15" customHeight="1" thickBot="1" x14ac:dyDescent="0.4">
      <c r="A721" s="112"/>
    </row>
    <row r="722" spans="1:5" ht="15" customHeight="1" thickBot="1" x14ac:dyDescent="0.4">
      <c r="B722" s="6"/>
      <c r="C722" s="208" t="str" cm="1">
        <f t="array" aca="1" ref="C722" ca="1">HYPERLINK("#"&amp;CELL("address",INDEX('Data Items List'!C:C,MATCH("Data Item", 'Data Items List'!C:C,0))),"Return to data items list")</f>
        <v>Return to data items list</v>
      </c>
      <c r="D722" s="209"/>
      <c r="E722" s="7"/>
    </row>
    <row r="723" spans="1:5" ht="18" customHeight="1" x14ac:dyDescent="0.35">
      <c r="B723" s="8" t="s">
        <v>304</v>
      </c>
      <c r="C723" s="248" t="s">
        <v>252</v>
      </c>
      <c r="D723" s="249"/>
    </row>
    <row r="724" spans="1:5" ht="18" customHeight="1" x14ac:dyDescent="0.35">
      <c r="B724" s="110" t="s">
        <v>305</v>
      </c>
      <c r="C724" s="240" t="s">
        <v>306</v>
      </c>
      <c r="D724" s="223"/>
    </row>
    <row r="725" spans="1:5" ht="18" customHeight="1" x14ac:dyDescent="0.35">
      <c r="B725" s="110" t="s">
        <v>307</v>
      </c>
      <c r="C725" s="240" t="s">
        <v>461</v>
      </c>
      <c r="D725" s="223"/>
    </row>
    <row r="726" spans="1:5" ht="18" customHeight="1" x14ac:dyDescent="0.35">
      <c r="B726" s="110" t="s">
        <v>309</v>
      </c>
      <c r="C726" s="240" t="s">
        <v>367</v>
      </c>
      <c r="D726" s="223"/>
    </row>
    <row r="727" spans="1:5" ht="36" customHeight="1" x14ac:dyDescent="0.35">
      <c r="B727" s="110" t="s">
        <v>311</v>
      </c>
      <c r="C727" s="240" t="s">
        <v>483</v>
      </c>
      <c r="D727" s="223"/>
    </row>
    <row r="728" spans="1:5" ht="18" customHeight="1" x14ac:dyDescent="0.35">
      <c r="B728" s="110" t="s">
        <v>313</v>
      </c>
      <c r="C728" s="239" t="s">
        <v>314</v>
      </c>
      <c r="D728" s="240"/>
    </row>
    <row r="729" spans="1:5" ht="18" customHeight="1" x14ac:dyDescent="0.35">
      <c r="B729" s="110" t="s">
        <v>315</v>
      </c>
      <c r="C729" s="239" t="s">
        <v>330</v>
      </c>
      <c r="D729" s="223"/>
    </row>
    <row r="730" spans="1:5" ht="18" customHeight="1" x14ac:dyDescent="0.35">
      <c r="B730" s="110" t="s">
        <v>1985</v>
      </c>
      <c r="C730" s="239" t="s">
        <v>447</v>
      </c>
      <c r="D730" s="240"/>
    </row>
    <row r="731" spans="1:5" ht="18" customHeight="1" x14ac:dyDescent="0.35">
      <c r="B731" s="250" t="s">
        <v>317</v>
      </c>
      <c r="C731" s="9" t="s">
        <v>318</v>
      </c>
      <c r="D731" s="10" t="s">
        <v>319</v>
      </c>
    </row>
    <row r="732" spans="1:5" ht="18" customHeight="1" x14ac:dyDescent="0.35">
      <c r="B732" s="250"/>
      <c r="C732" s="13" t="s">
        <v>448</v>
      </c>
      <c r="D732" s="102" t="s">
        <v>306</v>
      </c>
    </row>
    <row r="733" spans="1:5" ht="18" customHeight="1" x14ac:dyDescent="0.35">
      <c r="B733" s="250"/>
      <c r="C733" s="13" t="s">
        <v>449</v>
      </c>
      <c r="D733" s="102" t="s">
        <v>306</v>
      </c>
    </row>
    <row r="734" spans="1:5" ht="45" customHeight="1" x14ac:dyDescent="0.35">
      <c r="B734" s="110" t="s">
        <v>322</v>
      </c>
      <c r="C734" s="239" t="s">
        <v>463</v>
      </c>
      <c r="D734" s="240"/>
    </row>
    <row r="735" spans="1:5" ht="18" customHeight="1" x14ac:dyDescent="0.35">
      <c r="B735" s="110" t="s">
        <v>323</v>
      </c>
      <c r="C735" s="240" t="s">
        <v>306</v>
      </c>
      <c r="D735" s="223"/>
    </row>
    <row r="736" spans="1:5" ht="18" customHeight="1" x14ac:dyDescent="0.35">
      <c r="B736" s="110" t="s">
        <v>324</v>
      </c>
      <c r="C736" s="251" t="s">
        <v>464</v>
      </c>
      <c r="D736" s="258"/>
    </row>
    <row r="737" spans="1:5" ht="18" customHeight="1" thickBot="1" x14ac:dyDescent="0.4">
      <c r="B737" s="11" t="s">
        <v>326</v>
      </c>
      <c r="C737" s="246" t="s">
        <v>327</v>
      </c>
      <c r="D737" s="247"/>
    </row>
    <row r="738" spans="1:5" ht="15" customHeight="1" thickBot="1" x14ac:dyDescent="0.4">
      <c r="A738" s="112"/>
    </row>
    <row r="739" spans="1:5" ht="15" customHeight="1" thickBot="1" x14ac:dyDescent="0.4">
      <c r="B739" s="6"/>
      <c r="C739" s="208" t="str" cm="1">
        <f t="array" aca="1" ref="C739" ca="1">HYPERLINK("#"&amp;CELL("address",INDEX('Data Items List'!C:C,MATCH("Data Item", 'Data Items List'!C:C,0))),"Return to data items list")</f>
        <v>Return to data items list</v>
      </c>
      <c r="D739" s="209"/>
      <c r="E739" s="7"/>
    </row>
    <row r="740" spans="1:5" ht="18" customHeight="1" x14ac:dyDescent="0.35">
      <c r="B740" s="8" t="s">
        <v>304</v>
      </c>
      <c r="C740" s="248" t="s">
        <v>248</v>
      </c>
      <c r="D740" s="249"/>
    </row>
    <row r="741" spans="1:5" ht="18" customHeight="1" x14ac:dyDescent="0.35">
      <c r="B741" s="110" t="s">
        <v>305</v>
      </c>
      <c r="C741" s="240" t="s">
        <v>306</v>
      </c>
      <c r="D741" s="223"/>
    </row>
    <row r="742" spans="1:5" ht="18" customHeight="1" x14ac:dyDescent="0.35">
      <c r="B742" s="110" t="s">
        <v>307</v>
      </c>
      <c r="C742" s="240" t="s">
        <v>461</v>
      </c>
      <c r="D742" s="223"/>
    </row>
    <row r="743" spans="1:5" ht="18" customHeight="1" x14ac:dyDescent="0.35">
      <c r="B743" s="110" t="s">
        <v>309</v>
      </c>
      <c r="C743" s="240" t="s">
        <v>367</v>
      </c>
      <c r="D743" s="223"/>
    </row>
    <row r="744" spans="1:5" ht="31.5" customHeight="1" x14ac:dyDescent="0.35">
      <c r="B744" s="110" t="s">
        <v>311</v>
      </c>
      <c r="C744" s="240" t="s">
        <v>484</v>
      </c>
      <c r="D744" s="223"/>
    </row>
    <row r="745" spans="1:5" ht="18" customHeight="1" x14ac:dyDescent="0.35">
      <c r="B745" s="110" t="s">
        <v>313</v>
      </c>
      <c r="C745" s="239" t="s">
        <v>314</v>
      </c>
      <c r="D745" s="240"/>
    </row>
    <row r="746" spans="1:5" ht="18" customHeight="1" x14ac:dyDescent="0.35">
      <c r="B746" s="110" t="s">
        <v>315</v>
      </c>
      <c r="C746" s="239" t="s">
        <v>330</v>
      </c>
      <c r="D746" s="223"/>
    </row>
    <row r="747" spans="1:5" ht="18" customHeight="1" x14ac:dyDescent="0.35">
      <c r="B747" s="110" t="s">
        <v>1985</v>
      </c>
      <c r="C747" s="239" t="s">
        <v>447</v>
      </c>
      <c r="D747" s="240"/>
    </row>
    <row r="748" spans="1:5" ht="18" customHeight="1" x14ac:dyDescent="0.35">
      <c r="B748" s="250" t="s">
        <v>317</v>
      </c>
      <c r="C748" s="9" t="s">
        <v>318</v>
      </c>
      <c r="D748" s="10" t="s">
        <v>319</v>
      </c>
    </row>
    <row r="749" spans="1:5" ht="18" customHeight="1" x14ac:dyDescent="0.35">
      <c r="B749" s="250"/>
      <c r="C749" s="13" t="s">
        <v>448</v>
      </c>
      <c r="D749" s="102" t="s">
        <v>306</v>
      </c>
    </row>
    <row r="750" spans="1:5" ht="18" customHeight="1" x14ac:dyDescent="0.35">
      <c r="B750" s="250"/>
      <c r="C750" s="13" t="s">
        <v>449</v>
      </c>
      <c r="D750" s="102" t="s">
        <v>306</v>
      </c>
    </row>
    <row r="751" spans="1:5" ht="45" customHeight="1" x14ac:dyDescent="0.35">
      <c r="B751" s="110" t="s">
        <v>322</v>
      </c>
      <c r="C751" s="239" t="s">
        <v>463</v>
      </c>
      <c r="D751" s="240"/>
    </row>
    <row r="752" spans="1:5" ht="18" customHeight="1" x14ac:dyDescent="0.35">
      <c r="B752" s="110" t="s">
        <v>323</v>
      </c>
      <c r="C752" s="240" t="s">
        <v>306</v>
      </c>
      <c r="D752" s="223"/>
    </row>
    <row r="753" spans="1:5" ht="18" customHeight="1" x14ac:dyDescent="0.35">
      <c r="B753" s="110" t="s">
        <v>324</v>
      </c>
      <c r="C753" s="251" t="s">
        <v>464</v>
      </c>
      <c r="D753" s="258"/>
    </row>
    <row r="754" spans="1:5" ht="18" customHeight="1" thickBot="1" x14ac:dyDescent="0.4">
      <c r="B754" s="11" t="s">
        <v>326</v>
      </c>
      <c r="C754" s="246" t="s">
        <v>327</v>
      </c>
      <c r="D754" s="247"/>
    </row>
    <row r="755" spans="1:5" ht="15" customHeight="1" thickBot="1" x14ac:dyDescent="0.4">
      <c r="A755" s="112"/>
    </row>
    <row r="756" spans="1:5" ht="15" customHeight="1" thickBot="1" x14ac:dyDescent="0.4">
      <c r="B756" s="6"/>
      <c r="C756" s="208" t="str" cm="1">
        <f t="array" aca="1" ref="C756" ca="1">HYPERLINK("#"&amp;CELL("address",INDEX('Data Items List'!C:C,MATCH("Data Item", 'Data Items List'!C:C,0))),"Return to data items list")</f>
        <v>Return to data items list</v>
      </c>
      <c r="D756" s="209"/>
      <c r="E756" s="7"/>
    </row>
    <row r="757" spans="1:5" ht="18" customHeight="1" x14ac:dyDescent="0.35">
      <c r="B757" s="8" t="s">
        <v>304</v>
      </c>
      <c r="C757" s="248" t="s">
        <v>298</v>
      </c>
      <c r="D757" s="249"/>
    </row>
    <row r="758" spans="1:5" ht="18" customHeight="1" x14ac:dyDescent="0.35">
      <c r="B758" s="110" t="s">
        <v>305</v>
      </c>
      <c r="C758" s="240" t="s">
        <v>306</v>
      </c>
      <c r="D758" s="223"/>
    </row>
    <row r="759" spans="1:5" ht="18" customHeight="1" x14ac:dyDescent="0.35">
      <c r="B759" s="110" t="s">
        <v>307</v>
      </c>
      <c r="C759" s="240" t="s">
        <v>485</v>
      </c>
      <c r="D759" s="223"/>
    </row>
    <row r="760" spans="1:5" ht="18" customHeight="1" x14ac:dyDescent="0.35">
      <c r="B760" s="110" t="s">
        <v>309</v>
      </c>
      <c r="C760" s="240" t="s">
        <v>310</v>
      </c>
      <c r="D760" s="223"/>
    </row>
    <row r="761" spans="1:5" ht="18" customHeight="1" x14ac:dyDescent="0.35">
      <c r="B761" s="110" t="s">
        <v>311</v>
      </c>
      <c r="C761" s="240" t="s">
        <v>486</v>
      </c>
      <c r="D761" s="223"/>
    </row>
    <row r="762" spans="1:5" ht="18" customHeight="1" x14ac:dyDescent="0.35">
      <c r="B762" s="110" t="s">
        <v>313</v>
      </c>
      <c r="C762" s="239" t="s">
        <v>314</v>
      </c>
      <c r="D762" s="240"/>
    </row>
    <row r="763" spans="1:5" ht="18" customHeight="1" x14ac:dyDescent="0.35">
      <c r="B763" s="110" t="s">
        <v>315</v>
      </c>
      <c r="C763" s="239" t="s">
        <v>330</v>
      </c>
      <c r="D763" s="223"/>
    </row>
    <row r="764" spans="1:5" ht="18" customHeight="1" x14ac:dyDescent="0.35">
      <c r="B764" s="110" t="s">
        <v>1985</v>
      </c>
      <c r="C764" s="239" t="s">
        <v>316</v>
      </c>
      <c r="D764" s="240"/>
    </row>
    <row r="765" spans="1:5" ht="18" customHeight="1" x14ac:dyDescent="0.35">
      <c r="B765" s="250" t="s">
        <v>317</v>
      </c>
      <c r="C765" s="9" t="s">
        <v>318</v>
      </c>
      <c r="D765" s="10" t="s">
        <v>319</v>
      </c>
    </row>
    <row r="766" spans="1:5" ht="18" customHeight="1" x14ac:dyDescent="0.35">
      <c r="B766" s="250"/>
      <c r="C766" s="13" t="s">
        <v>448</v>
      </c>
      <c r="D766" s="102" t="s">
        <v>306</v>
      </c>
    </row>
    <row r="767" spans="1:5" ht="18" customHeight="1" x14ac:dyDescent="0.35">
      <c r="B767" s="250"/>
      <c r="C767" s="13" t="s">
        <v>449</v>
      </c>
      <c r="D767" s="102" t="s">
        <v>306</v>
      </c>
    </row>
    <row r="768" spans="1:5" ht="30" customHeight="1" x14ac:dyDescent="0.35">
      <c r="B768" s="110" t="s">
        <v>322</v>
      </c>
      <c r="C768" s="239" t="s">
        <v>487</v>
      </c>
      <c r="D768" s="240"/>
    </row>
    <row r="769" spans="1:5" ht="18" customHeight="1" x14ac:dyDescent="0.35">
      <c r="B769" s="110" t="s">
        <v>323</v>
      </c>
      <c r="C769" s="240" t="s">
        <v>306</v>
      </c>
      <c r="D769" s="223"/>
    </row>
    <row r="770" spans="1:5" ht="18" customHeight="1" x14ac:dyDescent="0.35">
      <c r="B770" s="110" t="s">
        <v>324</v>
      </c>
      <c r="C770" s="251" t="s">
        <v>325</v>
      </c>
      <c r="D770" s="252"/>
    </row>
    <row r="771" spans="1:5" ht="18" customHeight="1" thickBot="1" x14ac:dyDescent="0.4">
      <c r="B771" s="11" t="s">
        <v>326</v>
      </c>
      <c r="C771" s="246" t="s">
        <v>327</v>
      </c>
      <c r="D771" s="247"/>
    </row>
    <row r="772" spans="1:5" ht="15" customHeight="1" thickBot="1" x14ac:dyDescent="0.4">
      <c r="A772" s="112"/>
    </row>
    <row r="773" spans="1:5" ht="15" customHeight="1" thickBot="1" x14ac:dyDescent="0.4">
      <c r="B773" s="6"/>
      <c r="C773" s="208" t="str" cm="1">
        <f t="array" aca="1" ref="C773" ca="1">HYPERLINK("#"&amp;CELL("address",INDEX('Data Items List'!C:C,MATCH("Data Item", 'Data Items List'!C:C,0))),"Return to data items list")</f>
        <v>Return to data items list</v>
      </c>
      <c r="D773" s="209"/>
      <c r="E773" s="7"/>
    </row>
    <row r="774" spans="1:5" ht="18" customHeight="1" x14ac:dyDescent="0.35">
      <c r="B774" s="8" t="s">
        <v>304</v>
      </c>
      <c r="C774" s="248" t="s">
        <v>300</v>
      </c>
      <c r="D774" s="249"/>
    </row>
    <row r="775" spans="1:5" ht="18" customHeight="1" x14ac:dyDescent="0.35">
      <c r="B775" s="110" t="s">
        <v>305</v>
      </c>
      <c r="C775" s="240" t="s">
        <v>306</v>
      </c>
      <c r="D775" s="223"/>
    </row>
    <row r="776" spans="1:5" ht="18" customHeight="1" x14ac:dyDescent="0.35">
      <c r="B776" s="110" t="s">
        <v>307</v>
      </c>
      <c r="C776" s="240" t="s">
        <v>488</v>
      </c>
      <c r="D776" s="223"/>
    </row>
    <row r="777" spans="1:5" ht="18" customHeight="1" x14ac:dyDescent="0.35">
      <c r="B777" s="110" t="s">
        <v>309</v>
      </c>
      <c r="C777" s="240" t="s">
        <v>310</v>
      </c>
      <c r="D777" s="223"/>
    </row>
    <row r="778" spans="1:5" ht="18" customHeight="1" x14ac:dyDescent="0.35">
      <c r="B778" s="110" t="s">
        <v>311</v>
      </c>
      <c r="C778" s="240" t="s">
        <v>489</v>
      </c>
      <c r="D778" s="223"/>
    </row>
    <row r="779" spans="1:5" ht="18" customHeight="1" x14ac:dyDescent="0.35">
      <c r="B779" s="110" t="s">
        <v>313</v>
      </c>
      <c r="C779" s="239" t="s">
        <v>314</v>
      </c>
      <c r="D779" s="240"/>
    </row>
    <row r="780" spans="1:5" ht="18" customHeight="1" x14ac:dyDescent="0.35">
      <c r="B780" s="110" t="s">
        <v>315</v>
      </c>
      <c r="C780" s="239" t="s">
        <v>330</v>
      </c>
      <c r="D780" s="223"/>
    </row>
    <row r="781" spans="1:5" ht="18" customHeight="1" x14ac:dyDescent="0.35">
      <c r="B781" s="110" t="s">
        <v>1985</v>
      </c>
      <c r="C781" s="239" t="s">
        <v>316</v>
      </c>
      <c r="D781" s="240"/>
    </row>
    <row r="782" spans="1:5" ht="18" customHeight="1" x14ac:dyDescent="0.35">
      <c r="B782" s="250" t="s">
        <v>317</v>
      </c>
      <c r="C782" s="9" t="s">
        <v>318</v>
      </c>
      <c r="D782" s="10" t="s">
        <v>319</v>
      </c>
    </row>
    <row r="783" spans="1:5" ht="18" customHeight="1" x14ac:dyDescent="0.35">
      <c r="B783" s="250"/>
      <c r="C783" s="13" t="s">
        <v>448</v>
      </c>
      <c r="D783" s="102" t="s">
        <v>306</v>
      </c>
    </row>
    <row r="784" spans="1:5" ht="18" customHeight="1" x14ac:dyDescent="0.35">
      <c r="B784" s="250"/>
      <c r="C784" s="13" t="s">
        <v>449</v>
      </c>
      <c r="D784" s="102" t="s">
        <v>306</v>
      </c>
    </row>
    <row r="785" spans="1:5" ht="30" customHeight="1" x14ac:dyDescent="0.35">
      <c r="B785" s="110" t="s">
        <v>322</v>
      </c>
      <c r="C785" s="239" t="s">
        <v>487</v>
      </c>
      <c r="D785" s="240"/>
    </row>
    <row r="786" spans="1:5" ht="18" customHeight="1" x14ac:dyDescent="0.35">
      <c r="B786" s="110" t="s">
        <v>323</v>
      </c>
      <c r="C786" s="240" t="s">
        <v>306</v>
      </c>
      <c r="D786" s="223"/>
    </row>
    <row r="787" spans="1:5" ht="18" customHeight="1" x14ac:dyDescent="0.35">
      <c r="B787" s="110" t="s">
        <v>324</v>
      </c>
      <c r="C787" s="251" t="s">
        <v>325</v>
      </c>
      <c r="D787" s="252"/>
    </row>
    <row r="788" spans="1:5" ht="18" customHeight="1" thickBot="1" x14ac:dyDescent="0.4">
      <c r="B788" s="11" t="s">
        <v>326</v>
      </c>
      <c r="C788" s="246" t="s">
        <v>327</v>
      </c>
      <c r="D788" s="247"/>
    </row>
    <row r="789" spans="1:5" ht="15" customHeight="1" thickBot="1" x14ac:dyDescent="0.4">
      <c r="A789" s="112"/>
    </row>
    <row r="790" spans="1:5" ht="15" customHeight="1" thickBot="1" x14ac:dyDescent="0.4">
      <c r="B790" s="6"/>
      <c r="C790" s="208" t="str" cm="1">
        <f t="array" aca="1" ref="C790" ca="1">HYPERLINK("#"&amp;CELL("address",INDEX('Data Items List'!C:C,MATCH("Data Item", 'Data Items List'!C:C,0))),"Return to data items list")</f>
        <v>Return to data items list</v>
      </c>
      <c r="D790" s="209"/>
      <c r="E790" s="7"/>
    </row>
    <row r="791" spans="1:5" ht="18" customHeight="1" x14ac:dyDescent="0.35">
      <c r="B791" s="8" t="s">
        <v>304</v>
      </c>
      <c r="C791" s="248" t="s">
        <v>73</v>
      </c>
      <c r="D791" s="249"/>
    </row>
    <row r="792" spans="1:5" ht="18" customHeight="1" x14ac:dyDescent="0.35">
      <c r="B792" s="110" t="s">
        <v>305</v>
      </c>
      <c r="C792" s="240" t="s">
        <v>306</v>
      </c>
      <c r="D792" s="223"/>
    </row>
    <row r="793" spans="1:5" ht="18" customHeight="1" x14ac:dyDescent="0.35">
      <c r="B793" s="110" t="s">
        <v>307</v>
      </c>
      <c r="C793" s="240" t="s">
        <v>490</v>
      </c>
      <c r="D793" s="223"/>
    </row>
    <row r="794" spans="1:5" ht="18" customHeight="1" x14ac:dyDescent="0.35">
      <c r="B794" s="110" t="s">
        <v>309</v>
      </c>
      <c r="C794" s="240" t="s">
        <v>310</v>
      </c>
      <c r="D794" s="223"/>
    </row>
    <row r="795" spans="1:5" ht="18" customHeight="1" x14ac:dyDescent="0.35">
      <c r="B795" s="110" t="s">
        <v>311</v>
      </c>
      <c r="C795" s="240" t="s">
        <v>491</v>
      </c>
      <c r="D795" s="223"/>
    </row>
    <row r="796" spans="1:5" ht="18" customHeight="1" x14ac:dyDescent="0.35">
      <c r="B796" s="110" t="s">
        <v>313</v>
      </c>
      <c r="C796" s="239" t="s">
        <v>314</v>
      </c>
      <c r="D796" s="240"/>
    </row>
    <row r="797" spans="1:5" ht="18" customHeight="1" x14ac:dyDescent="0.35">
      <c r="B797" s="110" t="s">
        <v>315</v>
      </c>
      <c r="C797" s="239" t="s">
        <v>330</v>
      </c>
      <c r="D797" s="223"/>
    </row>
    <row r="798" spans="1:5" ht="18" customHeight="1" x14ac:dyDescent="0.35">
      <c r="B798" s="110" t="s">
        <v>1985</v>
      </c>
      <c r="C798" s="239" t="s">
        <v>316</v>
      </c>
      <c r="D798" s="240"/>
    </row>
    <row r="799" spans="1:5" ht="18" customHeight="1" x14ac:dyDescent="0.35">
      <c r="B799" s="250" t="s">
        <v>317</v>
      </c>
      <c r="C799" s="9" t="s">
        <v>318</v>
      </c>
      <c r="D799" s="10" t="s">
        <v>319</v>
      </c>
    </row>
    <row r="800" spans="1:5" ht="18" customHeight="1" x14ac:dyDescent="0.35">
      <c r="B800" s="250"/>
      <c r="C800" s="13" t="s">
        <v>492</v>
      </c>
      <c r="D800" s="102" t="s">
        <v>306</v>
      </c>
    </row>
    <row r="801" spans="2:4" ht="18" customHeight="1" x14ac:dyDescent="0.35">
      <c r="B801" s="250"/>
      <c r="C801" s="13" t="s">
        <v>493</v>
      </c>
      <c r="D801" s="102" t="s">
        <v>306</v>
      </c>
    </row>
    <row r="802" spans="2:4" ht="18" customHeight="1" x14ac:dyDescent="0.35">
      <c r="B802" s="250"/>
      <c r="C802" s="13" t="s">
        <v>494</v>
      </c>
      <c r="D802" s="102" t="s">
        <v>306</v>
      </c>
    </row>
    <row r="803" spans="2:4" ht="18" customHeight="1" x14ac:dyDescent="0.35">
      <c r="B803" s="250"/>
      <c r="C803" s="13" t="s">
        <v>495</v>
      </c>
      <c r="D803" s="102" t="s">
        <v>306</v>
      </c>
    </row>
    <row r="804" spans="2:4" ht="18" customHeight="1" x14ac:dyDescent="0.35">
      <c r="B804" s="250"/>
      <c r="C804" s="13" t="s">
        <v>496</v>
      </c>
      <c r="D804" s="102" t="s">
        <v>306</v>
      </c>
    </row>
    <row r="805" spans="2:4" ht="18" customHeight="1" x14ac:dyDescent="0.35">
      <c r="B805" s="250"/>
      <c r="C805" s="13" t="s">
        <v>497</v>
      </c>
      <c r="D805" s="102" t="s">
        <v>306</v>
      </c>
    </row>
    <row r="806" spans="2:4" ht="18" customHeight="1" x14ac:dyDescent="0.35">
      <c r="B806" s="250"/>
      <c r="C806" s="13" t="s">
        <v>498</v>
      </c>
      <c r="D806" s="102" t="s">
        <v>306</v>
      </c>
    </row>
    <row r="807" spans="2:4" ht="18" customHeight="1" x14ac:dyDescent="0.35">
      <c r="B807" s="250"/>
      <c r="C807" s="13" t="s">
        <v>499</v>
      </c>
      <c r="D807" s="102" t="s">
        <v>306</v>
      </c>
    </row>
    <row r="808" spans="2:4" ht="18" customHeight="1" x14ac:dyDescent="0.35">
      <c r="B808" s="250"/>
      <c r="C808" s="13" t="s">
        <v>500</v>
      </c>
      <c r="D808" s="102" t="s">
        <v>306</v>
      </c>
    </row>
    <row r="809" spans="2:4" ht="18" customHeight="1" x14ac:dyDescent="0.35">
      <c r="B809" s="250"/>
      <c r="C809" s="13" t="s">
        <v>501</v>
      </c>
      <c r="D809" s="102" t="s">
        <v>306</v>
      </c>
    </row>
    <row r="810" spans="2:4" ht="18" customHeight="1" x14ac:dyDescent="0.35">
      <c r="B810" s="250"/>
      <c r="C810" s="13" t="s">
        <v>502</v>
      </c>
      <c r="D810" s="102" t="s">
        <v>306</v>
      </c>
    </row>
    <row r="811" spans="2:4" ht="18" customHeight="1" x14ac:dyDescent="0.35">
      <c r="B811" s="250"/>
      <c r="C811" s="13" t="s">
        <v>503</v>
      </c>
      <c r="D811" s="102" t="s">
        <v>306</v>
      </c>
    </row>
    <row r="812" spans="2:4" ht="18" customHeight="1" x14ac:dyDescent="0.35">
      <c r="B812" s="250"/>
      <c r="C812" s="13" t="s">
        <v>504</v>
      </c>
      <c r="D812" s="102" t="s">
        <v>306</v>
      </c>
    </row>
    <row r="813" spans="2:4" ht="18" customHeight="1" x14ac:dyDescent="0.35">
      <c r="B813" s="250"/>
      <c r="C813" s="13" t="s">
        <v>505</v>
      </c>
      <c r="D813" s="102" t="s">
        <v>306</v>
      </c>
    </row>
    <row r="814" spans="2:4" ht="18" customHeight="1" x14ac:dyDescent="0.35">
      <c r="B814" s="250"/>
      <c r="C814" s="13" t="s">
        <v>506</v>
      </c>
      <c r="D814" s="102" t="s">
        <v>306</v>
      </c>
    </row>
    <row r="815" spans="2:4" ht="18" customHeight="1" x14ac:dyDescent="0.35">
      <c r="B815" s="250"/>
      <c r="C815" s="13" t="s">
        <v>507</v>
      </c>
      <c r="D815" s="102" t="s">
        <v>306</v>
      </c>
    </row>
    <row r="816" spans="2:4" ht="18" customHeight="1" x14ac:dyDescent="0.35">
      <c r="B816" s="250"/>
      <c r="C816" s="13" t="s">
        <v>508</v>
      </c>
      <c r="D816" s="102" t="s">
        <v>306</v>
      </c>
    </row>
    <row r="817" spans="1:5" ht="18" customHeight="1" x14ac:dyDescent="0.35">
      <c r="B817" s="250"/>
      <c r="C817" s="13" t="s">
        <v>509</v>
      </c>
      <c r="D817" s="102" t="s">
        <v>306</v>
      </c>
    </row>
    <row r="818" spans="1:5" ht="285" customHeight="1" x14ac:dyDescent="0.35">
      <c r="B818" s="110" t="s">
        <v>322</v>
      </c>
      <c r="C818" s="239" t="s">
        <v>510</v>
      </c>
      <c r="D818" s="240"/>
    </row>
    <row r="819" spans="1:5" ht="18" customHeight="1" x14ac:dyDescent="0.35">
      <c r="B819" s="110" t="s">
        <v>323</v>
      </c>
      <c r="C819" s="240" t="s">
        <v>306</v>
      </c>
      <c r="D819" s="223"/>
    </row>
    <row r="820" spans="1:5" ht="18" customHeight="1" x14ac:dyDescent="0.35">
      <c r="B820" s="110" t="s">
        <v>324</v>
      </c>
      <c r="C820" s="240" t="s">
        <v>464</v>
      </c>
      <c r="D820" s="223"/>
    </row>
    <row r="821" spans="1:5" ht="18" customHeight="1" thickBot="1" x14ac:dyDescent="0.4">
      <c r="B821" s="11" t="s">
        <v>326</v>
      </c>
      <c r="C821" s="246" t="s">
        <v>511</v>
      </c>
      <c r="D821" s="247"/>
    </row>
    <row r="822" spans="1:5" ht="15" customHeight="1" thickBot="1" x14ac:dyDescent="0.4">
      <c r="A822" s="112"/>
    </row>
    <row r="823" spans="1:5" ht="15" customHeight="1" thickBot="1" x14ac:dyDescent="0.4">
      <c r="B823" s="6"/>
      <c r="C823" s="208" t="str" cm="1">
        <f t="array" aca="1" ref="C823" ca="1">HYPERLINK("#"&amp;CELL("address",INDEX('Data Items List'!C:C,MATCH("Data Item", 'Data Items List'!C:C,0))),"Return to data items list")</f>
        <v>Return to data items list</v>
      </c>
      <c r="D823" s="209"/>
      <c r="E823" s="7"/>
    </row>
    <row r="824" spans="1:5" ht="18" customHeight="1" x14ac:dyDescent="0.35">
      <c r="B824" s="8" t="s">
        <v>304</v>
      </c>
      <c r="C824" s="248" t="s">
        <v>302</v>
      </c>
      <c r="D824" s="249"/>
    </row>
    <row r="825" spans="1:5" ht="18" customHeight="1" x14ac:dyDescent="0.35">
      <c r="B825" s="110" t="s">
        <v>305</v>
      </c>
      <c r="C825" s="240" t="s">
        <v>306</v>
      </c>
      <c r="D825" s="223"/>
    </row>
    <row r="826" spans="1:5" ht="18" customHeight="1" x14ac:dyDescent="0.35">
      <c r="B826" s="110" t="s">
        <v>307</v>
      </c>
      <c r="C826" s="240" t="s">
        <v>512</v>
      </c>
      <c r="D826" s="223"/>
    </row>
    <row r="827" spans="1:5" ht="18" customHeight="1" x14ac:dyDescent="0.35">
      <c r="B827" s="110" t="s">
        <v>309</v>
      </c>
      <c r="C827" s="240" t="s">
        <v>310</v>
      </c>
      <c r="D827" s="223"/>
    </row>
    <row r="828" spans="1:5" ht="18" customHeight="1" x14ac:dyDescent="0.35">
      <c r="B828" s="110" t="s">
        <v>311</v>
      </c>
      <c r="C828" s="240" t="s">
        <v>513</v>
      </c>
      <c r="D828" s="223"/>
    </row>
    <row r="829" spans="1:5" ht="18" customHeight="1" x14ac:dyDescent="0.35">
      <c r="B829" s="110" t="s">
        <v>313</v>
      </c>
      <c r="C829" s="239" t="s">
        <v>314</v>
      </c>
      <c r="D829" s="240"/>
    </row>
    <row r="830" spans="1:5" ht="18" customHeight="1" x14ac:dyDescent="0.35">
      <c r="B830" s="110" t="s">
        <v>315</v>
      </c>
      <c r="C830" s="239" t="s">
        <v>330</v>
      </c>
      <c r="D830" s="223"/>
    </row>
    <row r="831" spans="1:5" ht="18" customHeight="1" x14ac:dyDescent="0.35">
      <c r="B831" s="110" t="s">
        <v>1985</v>
      </c>
      <c r="C831" s="239" t="s">
        <v>316</v>
      </c>
      <c r="D831" s="240"/>
    </row>
    <row r="832" spans="1:5" ht="18" customHeight="1" x14ac:dyDescent="0.35">
      <c r="B832" s="250" t="s">
        <v>317</v>
      </c>
      <c r="C832" s="9" t="s">
        <v>318</v>
      </c>
      <c r="D832" s="10" t="s">
        <v>319</v>
      </c>
    </row>
    <row r="833" spans="1:5" ht="18" customHeight="1" x14ac:dyDescent="0.35">
      <c r="B833" s="250"/>
      <c r="C833" s="13" t="s">
        <v>514</v>
      </c>
      <c r="D833" s="102" t="s">
        <v>306</v>
      </c>
    </row>
    <row r="834" spans="1:5" ht="18" customHeight="1" x14ac:dyDescent="0.35">
      <c r="B834" s="250"/>
      <c r="C834" s="13" t="s">
        <v>515</v>
      </c>
      <c r="D834" s="102" t="s">
        <v>306</v>
      </c>
    </row>
    <row r="835" spans="1:5" ht="18" customHeight="1" x14ac:dyDescent="0.35">
      <c r="B835" s="250"/>
      <c r="C835" s="13" t="s">
        <v>516</v>
      </c>
      <c r="D835" s="102" t="s">
        <v>306</v>
      </c>
    </row>
    <row r="836" spans="1:5" ht="45" customHeight="1" x14ac:dyDescent="0.35">
      <c r="B836" s="110" t="s">
        <v>322</v>
      </c>
      <c r="C836" s="239" t="s">
        <v>517</v>
      </c>
      <c r="D836" s="240"/>
    </row>
    <row r="837" spans="1:5" ht="18" customHeight="1" x14ac:dyDescent="0.35">
      <c r="B837" s="110" t="s">
        <v>323</v>
      </c>
      <c r="C837" s="240" t="s">
        <v>306</v>
      </c>
      <c r="D837" s="223"/>
    </row>
    <row r="838" spans="1:5" ht="18" customHeight="1" x14ac:dyDescent="0.35">
      <c r="B838" s="110" t="s">
        <v>324</v>
      </c>
      <c r="C838" s="240" t="s">
        <v>518</v>
      </c>
      <c r="D838" s="223"/>
    </row>
    <row r="839" spans="1:5" ht="18" customHeight="1" thickBot="1" x14ac:dyDescent="0.4">
      <c r="B839" s="11" t="s">
        <v>326</v>
      </c>
      <c r="C839" s="246" t="s">
        <v>327</v>
      </c>
      <c r="D839" s="247"/>
    </row>
    <row r="840" spans="1:5" ht="15" customHeight="1" thickBot="1" x14ac:dyDescent="0.4">
      <c r="A840" s="112"/>
    </row>
    <row r="841" spans="1:5" ht="15" customHeight="1" thickBot="1" x14ac:dyDescent="0.4">
      <c r="B841" s="6"/>
      <c r="C841" s="208" t="str" cm="1">
        <f t="array" aca="1" ref="C841" ca="1">HYPERLINK("#"&amp;CELL("address",INDEX('Data Items List'!C:C,MATCH("Data Item", 'Data Items List'!C:C,0))),"Return to data items list")</f>
        <v>Return to data items list</v>
      </c>
      <c r="D841" s="209"/>
      <c r="E841" s="7"/>
    </row>
    <row r="842" spans="1:5" ht="18" customHeight="1" x14ac:dyDescent="0.35">
      <c r="B842" s="8" t="s">
        <v>304</v>
      </c>
      <c r="C842" s="248" t="s">
        <v>70</v>
      </c>
      <c r="D842" s="249"/>
    </row>
    <row r="843" spans="1:5" ht="18" customHeight="1" x14ac:dyDescent="0.35">
      <c r="B843" s="110" t="s">
        <v>305</v>
      </c>
      <c r="C843" s="240" t="s">
        <v>306</v>
      </c>
      <c r="D843" s="223"/>
    </row>
    <row r="844" spans="1:5" ht="36" customHeight="1" x14ac:dyDescent="0.35">
      <c r="B844" s="110" t="s">
        <v>307</v>
      </c>
      <c r="C844" s="240" t="s">
        <v>519</v>
      </c>
      <c r="D844" s="223"/>
    </row>
    <row r="845" spans="1:5" ht="18" customHeight="1" x14ac:dyDescent="0.35">
      <c r="B845" s="110" t="s">
        <v>309</v>
      </c>
      <c r="C845" s="240" t="s">
        <v>310</v>
      </c>
      <c r="D845" s="223"/>
    </row>
    <row r="846" spans="1:5" ht="18" customHeight="1" x14ac:dyDescent="0.35">
      <c r="B846" s="110" t="s">
        <v>311</v>
      </c>
      <c r="C846" s="240" t="s">
        <v>520</v>
      </c>
      <c r="D846" s="223"/>
    </row>
    <row r="847" spans="1:5" ht="18" customHeight="1" x14ac:dyDescent="0.35">
      <c r="B847" s="110" t="s">
        <v>313</v>
      </c>
      <c r="C847" s="239" t="s">
        <v>314</v>
      </c>
      <c r="D847" s="240"/>
    </row>
    <row r="848" spans="1:5" ht="18" customHeight="1" x14ac:dyDescent="0.35">
      <c r="B848" s="110" t="s">
        <v>315</v>
      </c>
      <c r="C848" s="239" t="s">
        <v>330</v>
      </c>
      <c r="D848" s="223"/>
    </row>
    <row r="849" spans="1:5" ht="18" customHeight="1" x14ac:dyDescent="0.35">
      <c r="B849" s="110" t="s">
        <v>1985</v>
      </c>
      <c r="C849" s="239" t="s">
        <v>316</v>
      </c>
      <c r="D849" s="240"/>
    </row>
    <row r="850" spans="1:5" ht="18" customHeight="1" x14ac:dyDescent="0.35">
      <c r="B850" s="250" t="s">
        <v>317</v>
      </c>
      <c r="C850" s="9" t="s">
        <v>318</v>
      </c>
      <c r="D850" s="10" t="s">
        <v>319</v>
      </c>
    </row>
    <row r="851" spans="1:5" ht="18" customHeight="1" x14ac:dyDescent="0.35">
      <c r="B851" s="250"/>
      <c r="C851" s="13" t="s">
        <v>448</v>
      </c>
      <c r="D851" s="102" t="s">
        <v>306</v>
      </c>
    </row>
    <row r="852" spans="1:5" ht="18" customHeight="1" x14ac:dyDescent="0.35">
      <c r="B852" s="250"/>
      <c r="C852" s="13" t="s">
        <v>449</v>
      </c>
      <c r="D852" s="102" t="s">
        <v>306</v>
      </c>
    </row>
    <row r="853" spans="1:5" ht="30" customHeight="1" x14ac:dyDescent="0.35">
      <c r="B853" s="110" t="s">
        <v>322</v>
      </c>
      <c r="C853" s="239" t="s">
        <v>487</v>
      </c>
      <c r="D853" s="240"/>
    </row>
    <row r="854" spans="1:5" ht="18" customHeight="1" x14ac:dyDescent="0.35">
      <c r="B854" s="110" t="s">
        <v>323</v>
      </c>
      <c r="C854" s="240" t="s">
        <v>306</v>
      </c>
      <c r="D854" s="223"/>
    </row>
    <row r="855" spans="1:5" ht="18" customHeight="1" x14ac:dyDescent="0.35">
      <c r="B855" s="110" t="s">
        <v>324</v>
      </c>
      <c r="C855" s="251" t="s">
        <v>325</v>
      </c>
      <c r="D855" s="252"/>
    </row>
    <row r="856" spans="1:5" ht="18" customHeight="1" thickBot="1" x14ac:dyDescent="0.4">
      <c r="B856" s="11" t="s">
        <v>326</v>
      </c>
      <c r="C856" s="246" t="s">
        <v>327</v>
      </c>
      <c r="D856" s="247"/>
    </row>
    <row r="857" spans="1:5" ht="15" customHeight="1" thickBot="1" x14ac:dyDescent="0.4">
      <c r="A857" s="112"/>
    </row>
    <row r="858" spans="1:5" ht="15" customHeight="1" thickBot="1" x14ac:dyDescent="0.4">
      <c r="B858" s="6"/>
      <c r="C858" s="208" t="str" cm="1">
        <f t="array" aca="1" ref="C858" ca="1">HYPERLINK("#"&amp;CELL("address",INDEX('Data Items List'!C:C,MATCH("Data Item", 'Data Items List'!C:C,0))),"Return to data items list")</f>
        <v>Return to data items list</v>
      </c>
      <c r="D858" s="209"/>
      <c r="E858" s="7"/>
    </row>
    <row r="859" spans="1:5" ht="18" customHeight="1" x14ac:dyDescent="0.35">
      <c r="B859" s="8" t="s">
        <v>304</v>
      </c>
      <c r="C859" s="248" t="s">
        <v>257</v>
      </c>
      <c r="D859" s="249"/>
    </row>
    <row r="860" spans="1:5" ht="18" customHeight="1" x14ac:dyDescent="0.35">
      <c r="B860" s="110" t="s">
        <v>305</v>
      </c>
      <c r="C860" s="240" t="s">
        <v>306</v>
      </c>
      <c r="D860" s="223"/>
    </row>
    <row r="861" spans="1:5" ht="18" customHeight="1" x14ac:dyDescent="0.35">
      <c r="B861" s="110" t="s">
        <v>307</v>
      </c>
      <c r="C861" s="240" t="s">
        <v>521</v>
      </c>
      <c r="D861" s="223"/>
    </row>
    <row r="862" spans="1:5" ht="18" customHeight="1" x14ac:dyDescent="0.35">
      <c r="B862" s="110" t="s">
        <v>309</v>
      </c>
      <c r="C862" s="240" t="s">
        <v>367</v>
      </c>
      <c r="D862" s="223"/>
    </row>
    <row r="863" spans="1:5" ht="39" customHeight="1" x14ac:dyDescent="0.35">
      <c r="B863" s="110" t="s">
        <v>311</v>
      </c>
      <c r="C863" s="240" t="s">
        <v>522</v>
      </c>
      <c r="D863" s="223"/>
    </row>
    <row r="864" spans="1:5" ht="18" customHeight="1" x14ac:dyDescent="0.35">
      <c r="B864" s="110" t="s">
        <v>313</v>
      </c>
      <c r="C864" s="239" t="s">
        <v>314</v>
      </c>
      <c r="D864" s="240"/>
    </row>
    <row r="865" spans="1:5" ht="18" customHeight="1" x14ac:dyDescent="0.35">
      <c r="B865" s="110" t="s">
        <v>315</v>
      </c>
      <c r="C865" s="239" t="s">
        <v>330</v>
      </c>
      <c r="D865" s="223"/>
    </row>
    <row r="866" spans="1:5" ht="18" customHeight="1" x14ac:dyDescent="0.35">
      <c r="B866" s="110" t="s">
        <v>1985</v>
      </c>
      <c r="C866" s="239" t="s">
        <v>447</v>
      </c>
      <c r="D866" s="240"/>
    </row>
    <row r="867" spans="1:5" ht="18" customHeight="1" x14ac:dyDescent="0.35">
      <c r="B867" s="250" t="s">
        <v>317</v>
      </c>
      <c r="C867" s="9" t="s">
        <v>318</v>
      </c>
      <c r="D867" s="10" t="s">
        <v>319</v>
      </c>
    </row>
    <row r="868" spans="1:5" ht="18" customHeight="1" x14ac:dyDescent="0.35">
      <c r="B868" s="250"/>
      <c r="C868" s="13" t="s">
        <v>523</v>
      </c>
      <c r="D868" s="102" t="s">
        <v>306</v>
      </c>
    </row>
    <row r="869" spans="1:5" ht="18" customHeight="1" x14ac:dyDescent="0.35">
      <c r="B869" s="250"/>
      <c r="C869" s="13" t="s">
        <v>524</v>
      </c>
      <c r="D869" s="102" t="s">
        <v>306</v>
      </c>
    </row>
    <row r="870" spans="1:5" ht="45" customHeight="1" x14ac:dyDescent="0.35">
      <c r="B870" s="110" t="s">
        <v>322</v>
      </c>
      <c r="C870" s="239" t="s">
        <v>525</v>
      </c>
      <c r="D870" s="240"/>
    </row>
    <row r="871" spans="1:5" ht="18" customHeight="1" x14ac:dyDescent="0.35">
      <c r="B871" s="110" t="s">
        <v>323</v>
      </c>
      <c r="C871" s="240" t="s">
        <v>306</v>
      </c>
      <c r="D871" s="223"/>
    </row>
    <row r="872" spans="1:5" ht="18" customHeight="1" x14ac:dyDescent="0.35">
      <c r="B872" s="110" t="s">
        <v>324</v>
      </c>
      <c r="C872" s="251" t="s">
        <v>325</v>
      </c>
      <c r="D872" s="252"/>
    </row>
    <row r="873" spans="1:5" ht="18" customHeight="1" thickBot="1" x14ac:dyDescent="0.4">
      <c r="B873" s="11" t="s">
        <v>326</v>
      </c>
      <c r="C873" s="246" t="s">
        <v>327</v>
      </c>
      <c r="D873" s="247"/>
    </row>
    <row r="874" spans="1:5" ht="15" customHeight="1" thickBot="1" x14ac:dyDescent="0.4">
      <c r="A874" s="112"/>
    </row>
    <row r="875" spans="1:5" ht="15" customHeight="1" thickBot="1" x14ac:dyDescent="0.4">
      <c r="B875" s="6"/>
      <c r="C875" s="208" t="str" cm="1">
        <f t="array" aca="1" ref="C875" ca="1">HYPERLINK("#"&amp;CELL("address",INDEX('Data Items List'!C:C,MATCH("Data Item", 'Data Items List'!C:C,0))),"Return to data items list")</f>
        <v>Return to data items list</v>
      </c>
      <c r="D875" s="209"/>
      <c r="E875" s="7"/>
    </row>
    <row r="876" spans="1:5" ht="18" customHeight="1" x14ac:dyDescent="0.35">
      <c r="B876" s="8" t="s">
        <v>304</v>
      </c>
      <c r="C876" s="248" t="s">
        <v>41</v>
      </c>
      <c r="D876" s="249"/>
    </row>
    <row r="877" spans="1:5" ht="18" customHeight="1" x14ac:dyDescent="0.35">
      <c r="B877" s="110" t="s">
        <v>305</v>
      </c>
      <c r="C877" s="240" t="s">
        <v>306</v>
      </c>
      <c r="D877" s="223"/>
    </row>
    <row r="878" spans="1:5" ht="18" customHeight="1" x14ac:dyDescent="0.35">
      <c r="B878" s="110" t="s">
        <v>307</v>
      </c>
      <c r="C878" s="240" t="s">
        <v>526</v>
      </c>
      <c r="D878" s="223"/>
    </row>
    <row r="879" spans="1:5" ht="18" customHeight="1" x14ac:dyDescent="0.35">
      <c r="B879" s="110" t="s">
        <v>309</v>
      </c>
      <c r="C879" s="240" t="s">
        <v>310</v>
      </c>
      <c r="D879" s="223"/>
    </row>
    <row r="880" spans="1:5" ht="18" customHeight="1" x14ac:dyDescent="0.35">
      <c r="B880" s="110" t="s">
        <v>311</v>
      </c>
      <c r="C880" s="240" t="s">
        <v>527</v>
      </c>
      <c r="D880" s="223"/>
    </row>
    <row r="881" spans="1:5" ht="18" customHeight="1" x14ac:dyDescent="0.35">
      <c r="B881" s="110" t="s">
        <v>313</v>
      </c>
      <c r="C881" s="239" t="s">
        <v>314</v>
      </c>
      <c r="D881" s="240"/>
    </row>
    <row r="882" spans="1:5" ht="18" customHeight="1" x14ac:dyDescent="0.35">
      <c r="B882" s="110" t="s">
        <v>315</v>
      </c>
      <c r="C882" s="239" t="s">
        <v>330</v>
      </c>
      <c r="D882" s="223"/>
    </row>
    <row r="883" spans="1:5" ht="18" customHeight="1" x14ac:dyDescent="0.35">
      <c r="B883" s="110" t="s">
        <v>1985</v>
      </c>
      <c r="C883" s="239" t="s">
        <v>447</v>
      </c>
      <c r="D883" s="240"/>
    </row>
    <row r="884" spans="1:5" ht="18" customHeight="1" x14ac:dyDescent="0.35">
      <c r="B884" s="250" t="s">
        <v>317</v>
      </c>
      <c r="C884" s="9" t="s">
        <v>318</v>
      </c>
      <c r="D884" s="10" t="s">
        <v>319</v>
      </c>
    </row>
    <row r="885" spans="1:5" ht="18" customHeight="1" x14ac:dyDescent="0.35">
      <c r="B885" s="250"/>
      <c r="C885" s="13" t="s">
        <v>448</v>
      </c>
      <c r="D885" s="102" t="s">
        <v>306</v>
      </c>
    </row>
    <row r="886" spans="1:5" ht="18" customHeight="1" x14ac:dyDescent="0.35">
      <c r="B886" s="250"/>
      <c r="C886" s="13" t="s">
        <v>449</v>
      </c>
      <c r="D886" s="102" t="s">
        <v>306</v>
      </c>
    </row>
    <row r="887" spans="1:5" ht="36" customHeight="1" x14ac:dyDescent="0.35">
      <c r="B887" s="110" t="s">
        <v>322</v>
      </c>
      <c r="C887" s="239" t="s">
        <v>487</v>
      </c>
      <c r="D887" s="240"/>
    </row>
    <row r="888" spans="1:5" ht="18" customHeight="1" x14ac:dyDescent="0.35">
      <c r="B888" s="110" t="s">
        <v>323</v>
      </c>
      <c r="C888" s="240" t="s">
        <v>306</v>
      </c>
      <c r="D888" s="223"/>
    </row>
    <row r="889" spans="1:5" ht="18" customHeight="1" x14ac:dyDescent="0.35">
      <c r="B889" s="110" t="s">
        <v>324</v>
      </c>
      <c r="C889" s="240" t="s">
        <v>528</v>
      </c>
      <c r="D889" s="223"/>
    </row>
    <row r="890" spans="1:5" ht="18" customHeight="1" thickBot="1" x14ac:dyDescent="0.4">
      <c r="B890" s="11" t="s">
        <v>326</v>
      </c>
      <c r="C890" s="246" t="s">
        <v>327</v>
      </c>
      <c r="D890" s="247"/>
    </row>
    <row r="891" spans="1:5" ht="15" customHeight="1" thickBot="1" x14ac:dyDescent="0.4">
      <c r="A891" s="112"/>
    </row>
    <row r="892" spans="1:5" ht="15" customHeight="1" thickBot="1" x14ac:dyDescent="0.4">
      <c r="B892" s="6"/>
      <c r="C892" s="208" t="str" cm="1">
        <f t="array" aca="1" ref="C892" ca="1">HYPERLINK("#"&amp;CELL("address",INDEX('Data Items List'!C:C,MATCH("Data Item", 'Data Items List'!C:C,0))),"Return to data items list")</f>
        <v>Return to data items list</v>
      </c>
      <c r="D892" s="209"/>
      <c r="E892" s="7"/>
    </row>
    <row r="893" spans="1:5" ht="30" customHeight="1" x14ac:dyDescent="0.35">
      <c r="B893" s="8" t="s">
        <v>304</v>
      </c>
      <c r="C893" s="248" t="s">
        <v>101</v>
      </c>
      <c r="D893" s="249"/>
    </row>
    <row r="894" spans="1:5" ht="18" customHeight="1" x14ac:dyDescent="0.35">
      <c r="B894" s="110" t="s">
        <v>305</v>
      </c>
      <c r="C894" s="240" t="s">
        <v>529</v>
      </c>
      <c r="D894" s="223"/>
    </row>
    <row r="895" spans="1:5" ht="18" customHeight="1" x14ac:dyDescent="0.35">
      <c r="B895" s="110" t="s">
        <v>307</v>
      </c>
      <c r="C895" s="240" t="s">
        <v>530</v>
      </c>
      <c r="D895" s="223"/>
    </row>
    <row r="896" spans="1:5" ht="18" customHeight="1" x14ac:dyDescent="0.35">
      <c r="B896" s="110" t="s">
        <v>309</v>
      </c>
      <c r="C896" s="240" t="s">
        <v>310</v>
      </c>
      <c r="D896" s="223"/>
    </row>
    <row r="897" spans="2:4" ht="18" customHeight="1" x14ac:dyDescent="0.35">
      <c r="B897" s="110" t="s">
        <v>311</v>
      </c>
      <c r="C897" s="240" t="s">
        <v>531</v>
      </c>
      <c r="D897" s="223"/>
    </row>
    <row r="898" spans="2:4" ht="18" customHeight="1" x14ac:dyDescent="0.35">
      <c r="B898" s="110" t="s">
        <v>313</v>
      </c>
      <c r="C898" s="239" t="s">
        <v>314</v>
      </c>
      <c r="D898" s="240"/>
    </row>
    <row r="899" spans="2:4" ht="18" customHeight="1" x14ac:dyDescent="0.35">
      <c r="B899" s="110" t="s">
        <v>315</v>
      </c>
      <c r="C899" s="239" t="s">
        <v>330</v>
      </c>
      <c r="D899" s="223"/>
    </row>
    <row r="900" spans="2:4" ht="18" customHeight="1" x14ac:dyDescent="0.35">
      <c r="B900" s="110" t="s">
        <v>1985</v>
      </c>
      <c r="C900" s="239" t="s">
        <v>532</v>
      </c>
      <c r="D900" s="240"/>
    </row>
    <row r="901" spans="2:4" ht="18" customHeight="1" x14ac:dyDescent="0.35">
      <c r="B901" s="250" t="s">
        <v>317</v>
      </c>
      <c r="C901" s="9" t="s">
        <v>318</v>
      </c>
      <c r="D901" s="10" t="s">
        <v>319</v>
      </c>
    </row>
    <row r="902" spans="2:4" ht="18" customHeight="1" x14ac:dyDescent="0.35">
      <c r="B902" s="250"/>
      <c r="C902" s="13" t="s">
        <v>533</v>
      </c>
      <c r="D902" s="102" t="s">
        <v>306</v>
      </c>
    </row>
    <row r="903" spans="2:4" ht="18" customHeight="1" x14ac:dyDescent="0.35">
      <c r="B903" s="250"/>
      <c r="C903" s="13" t="s">
        <v>534</v>
      </c>
      <c r="D903" s="102" t="s">
        <v>306</v>
      </c>
    </row>
    <row r="904" spans="2:4" ht="18" customHeight="1" x14ac:dyDescent="0.35">
      <c r="B904" s="250"/>
      <c r="C904" s="13" t="s">
        <v>535</v>
      </c>
      <c r="D904" s="102" t="s">
        <v>306</v>
      </c>
    </row>
    <row r="905" spans="2:4" ht="18" customHeight="1" x14ac:dyDescent="0.35">
      <c r="B905" s="250"/>
      <c r="C905" s="13" t="s">
        <v>536</v>
      </c>
      <c r="D905" s="102" t="s">
        <v>306</v>
      </c>
    </row>
    <row r="906" spans="2:4" ht="18" customHeight="1" x14ac:dyDescent="0.35">
      <c r="B906" s="250"/>
      <c r="C906" s="13" t="s">
        <v>537</v>
      </c>
      <c r="D906" s="102" t="s">
        <v>306</v>
      </c>
    </row>
    <row r="907" spans="2:4" ht="18" customHeight="1" x14ac:dyDescent="0.35">
      <c r="B907" s="250"/>
      <c r="C907" s="13" t="s">
        <v>538</v>
      </c>
      <c r="D907" s="102" t="s">
        <v>306</v>
      </c>
    </row>
    <row r="908" spans="2:4" ht="18" customHeight="1" x14ac:dyDescent="0.35">
      <c r="B908" s="250"/>
      <c r="C908" s="13" t="s">
        <v>539</v>
      </c>
      <c r="D908" s="102" t="s">
        <v>306</v>
      </c>
    </row>
    <row r="909" spans="2:4" ht="105" customHeight="1" x14ac:dyDescent="0.35">
      <c r="B909" s="110" t="s">
        <v>322</v>
      </c>
      <c r="C909" s="239" t="s">
        <v>540</v>
      </c>
      <c r="D909" s="240"/>
    </row>
    <row r="910" spans="2:4" ht="18" customHeight="1" x14ac:dyDescent="0.35">
      <c r="B910" s="110" t="s">
        <v>323</v>
      </c>
      <c r="C910" s="240" t="s">
        <v>541</v>
      </c>
      <c r="D910" s="223"/>
    </row>
    <row r="911" spans="2:4" ht="18" customHeight="1" x14ac:dyDescent="0.35">
      <c r="B911" s="110" t="s">
        <v>324</v>
      </c>
      <c r="C911" s="251" t="s">
        <v>325</v>
      </c>
      <c r="D911" s="252"/>
    </row>
    <row r="912" spans="2:4" ht="18" customHeight="1" thickBot="1" x14ac:dyDescent="0.4">
      <c r="B912" s="11" t="s">
        <v>326</v>
      </c>
      <c r="C912" s="246" t="s">
        <v>327</v>
      </c>
      <c r="D912" s="247"/>
    </row>
    <row r="913" spans="1:5" ht="15" customHeight="1" thickBot="1" x14ac:dyDescent="0.4">
      <c r="A913" s="112"/>
    </row>
    <row r="914" spans="1:5" ht="15" customHeight="1" thickBot="1" x14ac:dyDescent="0.4">
      <c r="B914" s="6"/>
      <c r="C914" s="208" t="str" cm="1">
        <f t="array" aca="1" ref="C914" ca="1">HYPERLINK("#"&amp;CELL("address",INDEX('Data Items List'!C:C,MATCH("Data Item", 'Data Items List'!C:C,0))),"Return to data items list")</f>
        <v>Return to data items list</v>
      </c>
      <c r="D914" s="209"/>
      <c r="E914" s="7"/>
    </row>
    <row r="915" spans="1:5" ht="18" customHeight="1" x14ac:dyDescent="0.35">
      <c r="B915" s="8" t="s">
        <v>304</v>
      </c>
      <c r="C915" s="248" t="s">
        <v>100</v>
      </c>
      <c r="D915" s="249"/>
    </row>
    <row r="916" spans="1:5" ht="18" customHeight="1" x14ac:dyDescent="0.35">
      <c r="B916" s="110" t="s">
        <v>305</v>
      </c>
      <c r="C916" s="240" t="s">
        <v>542</v>
      </c>
      <c r="D916" s="223"/>
    </row>
    <row r="917" spans="1:5" ht="18" customHeight="1" x14ac:dyDescent="0.35">
      <c r="B917" s="110" t="s">
        <v>307</v>
      </c>
      <c r="C917" s="240" t="s">
        <v>530</v>
      </c>
      <c r="D917" s="223"/>
    </row>
    <row r="918" spans="1:5" ht="18" customHeight="1" x14ac:dyDescent="0.35">
      <c r="B918" s="110" t="s">
        <v>309</v>
      </c>
      <c r="C918" s="240" t="s">
        <v>310</v>
      </c>
      <c r="D918" s="223"/>
    </row>
    <row r="919" spans="1:5" ht="18" customHeight="1" x14ac:dyDescent="0.35">
      <c r="B919" s="110" t="s">
        <v>311</v>
      </c>
      <c r="C919" s="240" t="s">
        <v>531</v>
      </c>
      <c r="D919" s="223"/>
    </row>
    <row r="920" spans="1:5" ht="18" customHeight="1" x14ac:dyDescent="0.35">
      <c r="B920" s="110" t="s">
        <v>313</v>
      </c>
      <c r="C920" s="239" t="s">
        <v>314</v>
      </c>
      <c r="D920" s="240"/>
    </row>
    <row r="921" spans="1:5" ht="18" customHeight="1" x14ac:dyDescent="0.35">
      <c r="B921" s="110" t="s">
        <v>315</v>
      </c>
      <c r="C921" s="239" t="s">
        <v>330</v>
      </c>
      <c r="D921" s="223"/>
    </row>
    <row r="922" spans="1:5" ht="18" customHeight="1" x14ac:dyDescent="0.35">
      <c r="B922" s="110" t="s">
        <v>1985</v>
      </c>
      <c r="C922" s="239" t="s">
        <v>532</v>
      </c>
      <c r="D922" s="240"/>
    </row>
    <row r="923" spans="1:5" ht="18" customHeight="1" x14ac:dyDescent="0.35">
      <c r="B923" s="250" t="s">
        <v>317</v>
      </c>
      <c r="C923" s="9" t="s">
        <v>318</v>
      </c>
      <c r="D923" s="10" t="s">
        <v>319</v>
      </c>
    </row>
    <row r="924" spans="1:5" ht="18" customHeight="1" x14ac:dyDescent="0.35">
      <c r="B924" s="250"/>
      <c r="C924" s="13" t="s">
        <v>543</v>
      </c>
      <c r="D924" s="102" t="s">
        <v>306</v>
      </c>
    </row>
    <row r="925" spans="1:5" ht="18" customHeight="1" x14ac:dyDescent="0.35">
      <c r="B925" s="250"/>
      <c r="C925" s="13" t="s">
        <v>544</v>
      </c>
      <c r="D925" s="102" t="s">
        <v>306</v>
      </c>
    </row>
    <row r="926" spans="1:5" ht="18" customHeight="1" x14ac:dyDescent="0.35">
      <c r="B926" s="250"/>
      <c r="C926" s="13" t="s">
        <v>545</v>
      </c>
      <c r="D926" s="102" t="s">
        <v>306</v>
      </c>
    </row>
    <row r="927" spans="1:5" ht="18" customHeight="1" x14ac:dyDescent="0.35">
      <c r="B927" s="250"/>
      <c r="C927" s="13" t="s">
        <v>546</v>
      </c>
      <c r="D927" s="102" t="s">
        <v>306</v>
      </c>
    </row>
    <row r="928" spans="1:5" ht="18" customHeight="1" x14ac:dyDescent="0.35">
      <c r="B928" s="250"/>
      <c r="C928" s="13" t="s">
        <v>547</v>
      </c>
      <c r="D928" s="102" t="s">
        <v>306</v>
      </c>
    </row>
    <row r="929" spans="1:5" ht="75" customHeight="1" x14ac:dyDescent="0.35">
      <c r="B929" s="110" t="s">
        <v>322</v>
      </c>
      <c r="C929" s="239" t="s">
        <v>548</v>
      </c>
      <c r="D929" s="240"/>
    </row>
    <row r="930" spans="1:5" ht="18" customHeight="1" x14ac:dyDescent="0.35">
      <c r="B930" s="110" t="s">
        <v>323</v>
      </c>
      <c r="C930" s="240" t="s">
        <v>541</v>
      </c>
      <c r="D930" s="223"/>
    </row>
    <row r="931" spans="1:5" ht="18" customHeight="1" x14ac:dyDescent="0.35">
      <c r="B931" s="110" t="s">
        <v>324</v>
      </c>
      <c r="C931" s="251" t="s">
        <v>325</v>
      </c>
      <c r="D931" s="252"/>
    </row>
    <row r="932" spans="1:5" ht="18" customHeight="1" thickBot="1" x14ac:dyDescent="0.4">
      <c r="B932" s="11" t="s">
        <v>326</v>
      </c>
      <c r="C932" s="246" t="s">
        <v>327</v>
      </c>
      <c r="D932" s="247"/>
    </row>
    <row r="933" spans="1:5" ht="15" customHeight="1" thickBot="1" x14ac:dyDescent="0.4">
      <c r="A933" s="112"/>
    </row>
    <row r="934" spans="1:5" ht="15" customHeight="1" thickBot="1" x14ac:dyDescent="0.4">
      <c r="B934" s="6"/>
      <c r="C934" s="208" t="str" cm="1">
        <f t="array" aca="1" ref="C934" ca="1">HYPERLINK("#"&amp;CELL("address",INDEX('Data Items List'!C:C,MATCH("Data Item", 'Data Items List'!C:C,0))),"Return to data items list")</f>
        <v>Return to data items list</v>
      </c>
      <c r="D934" s="209"/>
      <c r="E934" s="7"/>
    </row>
    <row r="935" spans="1:5" ht="30" customHeight="1" x14ac:dyDescent="0.35">
      <c r="B935" s="8" t="s">
        <v>304</v>
      </c>
      <c r="C935" s="248" t="s">
        <v>192</v>
      </c>
      <c r="D935" s="249"/>
    </row>
    <row r="936" spans="1:5" ht="18" customHeight="1" x14ac:dyDescent="0.35">
      <c r="B936" s="110" t="s">
        <v>305</v>
      </c>
      <c r="C936" s="240" t="s">
        <v>549</v>
      </c>
      <c r="D936" s="223"/>
    </row>
    <row r="937" spans="1:5" ht="18" customHeight="1" x14ac:dyDescent="0.35">
      <c r="B937" s="110" t="s">
        <v>307</v>
      </c>
      <c r="C937" s="240" t="s">
        <v>530</v>
      </c>
      <c r="D937" s="223"/>
    </row>
    <row r="938" spans="1:5" ht="18" customHeight="1" x14ac:dyDescent="0.35">
      <c r="B938" s="110" t="s">
        <v>309</v>
      </c>
      <c r="C938" s="240" t="s">
        <v>310</v>
      </c>
      <c r="D938" s="223"/>
    </row>
    <row r="939" spans="1:5" ht="18" customHeight="1" x14ac:dyDescent="0.35">
      <c r="B939" s="110" t="s">
        <v>311</v>
      </c>
      <c r="C939" s="240" t="s">
        <v>550</v>
      </c>
      <c r="D939" s="223"/>
    </row>
    <row r="940" spans="1:5" ht="18" customHeight="1" x14ac:dyDescent="0.35">
      <c r="B940" s="110" t="s">
        <v>313</v>
      </c>
      <c r="C940" s="239" t="s">
        <v>314</v>
      </c>
      <c r="D940" s="240"/>
    </row>
    <row r="941" spans="1:5" ht="18" customHeight="1" x14ac:dyDescent="0.35">
      <c r="B941" s="110" t="s">
        <v>315</v>
      </c>
      <c r="C941" s="239" t="s">
        <v>330</v>
      </c>
      <c r="D941" s="223"/>
    </row>
    <row r="942" spans="1:5" ht="18" customHeight="1" x14ac:dyDescent="0.35">
      <c r="B942" s="110" t="s">
        <v>1985</v>
      </c>
      <c r="C942" s="239" t="s">
        <v>532</v>
      </c>
      <c r="D942" s="240"/>
    </row>
    <row r="943" spans="1:5" ht="18" customHeight="1" x14ac:dyDescent="0.35">
      <c r="B943" s="250" t="s">
        <v>317</v>
      </c>
      <c r="C943" s="9" t="s">
        <v>318</v>
      </c>
      <c r="D943" s="10" t="s">
        <v>319</v>
      </c>
    </row>
    <row r="944" spans="1:5" ht="18" customHeight="1" x14ac:dyDescent="0.35">
      <c r="B944" s="250"/>
      <c r="C944" s="13" t="s">
        <v>551</v>
      </c>
      <c r="D944" s="102" t="s">
        <v>306</v>
      </c>
    </row>
    <row r="945" spans="1:5" ht="18" customHeight="1" x14ac:dyDescent="0.35">
      <c r="B945" s="250"/>
      <c r="C945" s="13" t="s">
        <v>552</v>
      </c>
      <c r="D945" s="102" t="s">
        <v>306</v>
      </c>
    </row>
    <row r="946" spans="1:5" ht="18" customHeight="1" x14ac:dyDescent="0.35">
      <c r="B946" s="250"/>
      <c r="C946" s="13" t="s">
        <v>553</v>
      </c>
      <c r="D946" s="102" t="s">
        <v>306</v>
      </c>
    </row>
    <row r="947" spans="1:5" ht="18" customHeight="1" x14ac:dyDescent="0.35">
      <c r="B947" s="250"/>
      <c r="C947" s="13" t="s">
        <v>554</v>
      </c>
      <c r="D947" s="102" t="s">
        <v>306</v>
      </c>
    </row>
    <row r="948" spans="1:5" ht="18" customHeight="1" x14ac:dyDescent="0.35">
      <c r="B948" s="250"/>
      <c r="C948" s="13" t="s">
        <v>555</v>
      </c>
      <c r="D948" s="102" t="s">
        <v>306</v>
      </c>
    </row>
    <row r="949" spans="1:5" ht="18" customHeight="1" x14ac:dyDescent="0.35">
      <c r="B949" s="250"/>
      <c r="C949" s="13" t="s">
        <v>556</v>
      </c>
      <c r="D949" s="102" t="s">
        <v>306</v>
      </c>
    </row>
    <row r="950" spans="1:5" ht="18" customHeight="1" x14ac:dyDescent="0.35">
      <c r="B950" s="250"/>
      <c r="C950" s="13" t="s">
        <v>557</v>
      </c>
      <c r="D950" s="102" t="s">
        <v>306</v>
      </c>
    </row>
    <row r="951" spans="1:5" ht="105" customHeight="1" x14ac:dyDescent="0.35">
      <c r="B951" s="110" t="s">
        <v>322</v>
      </c>
      <c r="C951" s="239" t="s">
        <v>558</v>
      </c>
      <c r="D951" s="240"/>
    </row>
    <row r="952" spans="1:5" ht="18" customHeight="1" x14ac:dyDescent="0.35">
      <c r="B952" s="110" t="s">
        <v>323</v>
      </c>
      <c r="C952" s="240" t="s">
        <v>559</v>
      </c>
      <c r="D952" s="223"/>
    </row>
    <row r="953" spans="1:5" ht="18" customHeight="1" x14ac:dyDescent="0.35">
      <c r="B953" s="110" t="s">
        <v>324</v>
      </c>
      <c r="C953" s="251" t="s">
        <v>325</v>
      </c>
      <c r="D953" s="252"/>
    </row>
    <row r="954" spans="1:5" ht="18" customHeight="1" thickBot="1" x14ac:dyDescent="0.4">
      <c r="B954" s="11" t="s">
        <v>326</v>
      </c>
      <c r="C954" s="246" t="s">
        <v>327</v>
      </c>
      <c r="D954" s="247"/>
    </row>
    <row r="955" spans="1:5" ht="15" customHeight="1" thickBot="1" x14ac:dyDescent="0.4">
      <c r="A955" s="112"/>
    </row>
    <row r="956" spans="1:5" ht="15" customHeight="1" thickBot="1" x14ac:dyDescent="0.4">
      <c r="B956" s="6"/>
      <c r="C956" s="208" t="str" cm="1">
        <f t="array" aca="1" ref="C956" ca="1">HYPERLINK("#"&amp;CELL("address",INDEX('Data Items List'!C:C,MATCH("Data Item", 'Data Items List'!C:C,0))),"Return to data items list")</f>
        <v>Return to data items list</v>
      </c>
      <c r="D956" s="209"/>
      <c r="E956" s="7"/>
    </row>
    <row r="957" spans="1:5" ht="30" customHeight="1" x14ac:dyDescent="0.35">
      <c r="B957" s="8" t="s">
        <v>304</v>
      </c>
      <c r="C957" s="248" t="s">
        <v>191</v>
      </c>
      <c r="D957" s="249"/>
    </row>
    <row r="958" spans="1:5" ht="18" customHeight="1" x14ac:dyDescent="0.35">
      <c r="B958" s="110" t="s">
        <v>305</v>
      </c>
      <c r="C958" s="240" t="s">
        <v>560</v>
      </c>
      <c r="D958" s="223"/>
    </row>
    <row r="959" spans="1:5" ht="18" customHeight="1" x14ac:dyDescent="0.35">
      <c r="B959" s="110" t="s">
        <v>307</v>
      </c>
      <c r="C959" s="240" t="s">
        <v>530</v>
      </c>
      <c r="D959" s="223"/>
    </row>
    <row r="960" spans="1:5" ht="18" customHeight="1" x14ac:dyDescent="0.35">
      <c r="B960" s="110" t="s">
        <v>309</v>
      </c>
      <c r="C960" s="240" t="s">
        <v>310</v>
      </c>
      <c r="D960" s="223"/>
    </row>
    <row r="961" spans="1:5" ht="18" customHeight="1" x14ac:dyDescent="0.35">
      <c r="B961" s="110" t="s">
        <v>311</v>
      </c>
      <c r="C961" s="240" t="s">
        <v>550</v>
      </c>
      <c r="D961" s="223"/>
    </row>
    <row r="962" spans="1:5" ht="18" customHeight="1" x14ac:dyDescent="0.35">
      <c r="B962" s="110" t="s">
        <v>313</v>
      </c>
      <c r="C962" s="239" t="s">
        <v>314</v>
      </c>
      <c r="D962" s="240"/>
    </row>
    <row r="963" spans="1:5" ht="18" customHeight="1" x14ac:dyDescent="0.35">
      <c r="B963" s="110" t="s">
        <v>315</v>
      </c>
      <c r="C963" s="239" t="s">
        <v>330</v>
      </c>
      <c r="D963" s="223"/>
    </row>
    <row r="964" spans="1:5" ht="18" customHeight="1" x14ac:dyDescent="0.35">
      <c r="B964" s="110" t="s">
        <v>1985</v>
      </c>
      <c r="C964" s="239" t="s">
        <v>532</v>
      </c>
      <c r="D964" s="240"/>
    </row>
    <row r="965" spans="1:5" ht="18" customHeight="1" x14ac:dyDescent="0.35">
      <c r="B965" s="250" t="s">
        <v>317</v>
      </c>
      <c r="C965" s="9" t="s">
        <v>318</v>
      </c>
      <c r="D965" s="10" t="s">
        <v>319</v>
      </c>
    </row>
    <row r="966" spans="1:5" ht="18" customHeight="1" x14ac:dyDescent="0.35">
      <c r="B966" s="250"/>
      <c r="C966" s="13" t="s">
        <v>561</v>
      </c>
      <c r="D966" s="102" t="s">
        <v>306</v>
      </c>
    </row>
    <row r="967" spans="1:5" ht="18" customHeight="1" x14ac:dyDescent="0.35">
      <c r="B967" s="250"/>
      <c r="C967" s="13" t="s">
        <v>562</v>
      </c>
      <c r="D967" s="102" t="s">
        <v>306</v>
      </c>
    </row>
    <row r="968" spans="1:5" ht="18" customHeight="1" x14ac:dyDescent="0.35">
      <c r="B968" s="250"/>
      <c r="C968" s="13" t="s">
        <v>563</v>
      </c>
      <c r="D968" s="102" t="s">
        <v>306</v>
      </c>
    </row>
    <row r="969" spans="1:5" ht="18" customHeight="1" x14ac:dyDescent="0.35">
      <c r="B969" s="250"/>
      <c r="C969" s="13" t="s">
        <v>564</v>
      </c>
      <c r="D969" s="102" t="s">
        <v>306</v>
      </c>
    </row>
    <row r="970" spans="1:5" ht="18" customHeight="1" x14ac:dyDescent="0.35">
      <c r="B970" s="250"/>
      <c r="C970" s="13" t="s">
        <v>565</v>
      </c>
      <c r="D970" s="102" t="s">
        <v>306</v>
      </c>
    </row>
    <row r="971" spans="1:5" ht="75" customHeight="1" x14ac:dyDescent="0.35">
      <c r="B971" s="110" t="s">
        <v>322</v>
      </c>
      <c r="C971" s="239" t="s">
        <v>566</v>
      </c>
      <c r="D971" s="240"/>
    </row>
    <row r="972" spans="1:5" ht="18" customHeight="1" x14ac:dyDescent="0.35">
      <c r="B972" s="110" t="s">
        <v>323</v>
      </c>
      <c r="C972" s="240" t="s">
        <v>559</v>
      </c>
      <c r="D972" s="223"/>
    </row>
    <row r="973" spans="1:5" ht="18" customHeight="1" x14ac:dyDescent="0.35">
      <c r="B973" s="110" t="s">
        <v>324</v>
      </c>
      <c r="C973" s="251" t="s">
        <v>325</v>
      </c>
      <c r="D973" s="252"/>
    </row>
    <row r="974" spans="1:5" ht="18" customHeight="1" thickBot="1" x14ac:dyDescent="0.4">
      <c r="B974" s="11" t="s">
        <v>326</v>
      </c>
      <c r="C974" s="246" t="s">
        <v>327</v>
      </c>
      <c r="D974" s="247"/>
    </row>
    <row r="975" spans="1:5" ht="15" customHeight="1" thickBot="1" x14ac:dyDescent="0.4">
      <c r="A975" s="112"/>
    </row>
    <row r="976" spans="1:5" ht="15" customHeight="1" thickBot="1" x14ac:dyDescent="0.4">
      <c r="B976" s="6"/>
      <c r="C976" s="208" t="str" cm="1">
        <f t="array" aca="1" ref="C976" ca="1">HYPERLINK("#"&amp;CELL("address",INDEX('Data Items List'!C:C,MATCH("Data Item", 'Data Items List'!C:C,0))),"Return to data items list")</f>
        <v>Return to data items list</v>
      </c>
      <c r="D976" s="209"/>
      <c r="E976" s="7"/>
    </row>
    <row r="977" spans="1:4" ht="18" customHeight="1" x14ac:dyDescent="0.35">
      <c r="B977" s="8" t="s">
        <v>304</v>
      </c>
      <c r="C977" s="248" t="s">
        <v>193</v>
      </c>
      <c r="D977" s="249"/>
    </row>
    <row r="978" spans="1:4" ht="18" customHeight="1" x14ac:dyDescent="0.35">
      <c r="B978" s="110" t="s">
        <v>305</v>
      </c>
      <c r="C978" s="240" t="s">
        <v>567</v>
      </c>
      <c r="D978" s="223"/>
    </row>
    <row r="979" spans="1:4" ht="18" customHeight="1" x14ac:dyDescent="0.35">
      <c r="B979" s="110" t="s">
        <v>307</v>
      </c>
      <c r="C979" s="240" t="s">
        <v>530</v>
      </c>
      <c r="D979" s="223"/>
    </row>
    <row r="980" spans="1:4" ht="18" customHeight="1" x14ac:dyDescent="0.35">
      <c r="B980" s="110" t="s">
        <v>309</v>
      </c>
      <c r="C980" s="240" t="s">
        <v>310</v>
      </c>
      <c r="D980" s="223"/>
    </row>
    <row r="981" spans="1:4" ht="18" customHeight="1" x14ac:dyDescent="0.35">
      <c r="B981" s="110" t="s">
        <v>311</v>
      </c>
      <c r="C981" s="240" t="s">
        <v>568</v>
      </c>
      <c r="D981" s="223"/>
    </row>
    <row r="982" spans="1:4" ht="18" customHeight="1" x14ac:dyDescent="0.35">
      <c r="B982" s="110" t="s">
        <v>313</v>
      </c>
      <c r="C982" s="239" t="s">
        <v>314</v>
      </c>
      <c r="D982" s="240"/>
    </row>
    <row r="983" spans="1:4" ht="18" customHeight="1" x14ac:dyDescent="0.35">
      <c r="B983" s="110" t="s">
        <v>315</v>
      </c>
      <c r="C983" s="239" t="s">
        <v>330</v>
      </c>
      <c r="D983" s="223"/>
    </row>
    <row r="984" spans="1:4" ht="18" customHeight="1" x14ac:dyDescent="0.35">
      <c r="B984" s="110" t="s">
        <v>1985</v>
      </c>
      <c r="C984" s="239" t="s">
        <v>532</v>
      </c>
      <c r="D984" s="240"/>
    </row>
    <row r="985" spans="1:4" ht="18" customHeight="1" x14ac:dyDescent="0.35">
      <c r="B985" s="250" t="s">
        <v>317</v>
      </c>
      <c r="C985" s="9" t="s">
        <v>318</v>
      </c>
      <c r="D985" s="10" t="s">
        <v>319</v>
      </c>
    </row>
    <row r="986" spans="1:4" ht="18" customHeight="1" x14ac:dyDescent="0.35">
      <c r="B986" s="250"/>
      <c r="C986" s="13" t="s">
        <v>448</v>
      </c>
      <c r="D986" s="102" t="s">
        <v>306</v>
      </c>
    </row>
    <row r="987" spans="1:4" ht="18" customHeight="1" x14ac:dyDescent="0.35">
      <c r="B987" s="250"/>
      <c r="C987" s="13" t="s">
        <v>449</v>
      </c>
      <c r="D987" s="102" t="s">
        <v>306</v>
      </c>
    </row>
    <row r="988" spans="1:4" ht="30" customHeight="1" x14ac:dyDescent="0.35">
      <c r="B988" s="110" t="s">
        <v>322</v>
      </c>
      <c r="C988" s="239" t="s">
        <v>487</v>
      </c>
      <c r="D988" s="240"/>
    </row>
    <row r="989" spans="1:4" ht="18" customHeight="1" x14ac:dyDescent="0.35">
      <c r="B989" s="110" t="s">
        <v>323</v>
      </c>
      <c r="C989" s="240" t="s">
        <v>306</v>
      </c>
      <c r="D989" s="223"/>
    </row>
    <row r="990" spans="1:4" ht="18" customHeight="1" x14ac:dyDescent="0.35">
      <c r="B990" s="110" t="s">
        <v>324</v>
      </c>
      <c r="C990" s="251" t="s">
        <v>325</v>
      </c>
      <c r="D990" s="252"/>
    </row>
    <row r="991" spans="1:4" ht="18" customHeight="1" thickBot="1" x14ac:dyDescent="0.4">
      <c r="B991" s="11" t="s">
        <v>326</v>
      </c>
      <c r="C991" s="246" t="s">
        <v>327</v>
      </c>
      <c r="D991" s="247"/>
    </row>
    <row r="992" spans="1:4" ht="15" customHeight="1" thickBot="1" x14ac:dyDescent="0.4">
      <c r="A992" s="112"/>
    </row>
    <row r="993" spans="2:5" ht="15" customHeight="1" thickBot="1" x14ac:dyDescent="0.4">
      <c r="B993" s="6"/>
      <c r="C993" s="208" t="str" cm="1">
        <f t="array" aca="1" ref="C993" ca="1">HYPERLINK("#"&amp;CELL("address",INDEX('Data Items List'!C:C,MATCH("Data Item", 'Data Items List'!C:C,0))),"Return to data items list")</f>
        <v>Return to data items list</v>
      </c>
      <c r="D993" s="209"/>
      <c r="E993" s="7"/>
    </row>
    <row r="994" spans="2:5" ht="30" customHeight="1" x14ac:dyDescent="0.35">
      <c r="B994" s="8" t="s">
        <v>304</v>
      </c>
      <c r="C994" s="248" t="s">
        <v>194</v>
      </c>
      <c r="D994" s="249"/>
    </row>
    <row r="995" spans="2:5" ht="18" customHeight="1" x14ac:dyDescent="0.35">
      <c r="B995" s="110" t="s">
        <v>305</v>
      </c>
      <c r="C995" s="240" t="s">
        <v>569</v>
      </c>
      <c r="D995" s="223"/>
    </row>
    <row r="996" spans="2:5" ht="18" customHeight="1" x14ac:dyDescent="0.35">
      <c r="B996" s="110" t="s">
        <v>307</v>
      </c>
      <c r="C996" s="240" t="s">
        <v>530</v>
      </c>
      <c r="D996" s="223"/>
    </row>
    <row r="997" spans="2:5" ht="18" customHeight="1" x14ac:dyDescent="0.35">
      <c r="B997" s="110" t="s">
        <v>309</v>
      </c>
      <c r="C997" s="240" t="s">
        <v>310</v>
      </c>
      <c r="D997" s="223"/>
    </row>
    <row r="998" spans="2:5" ht="18" customHeight="1" x14ac:dyDescent="0.35">
      <c r="B998" s="110" t="s">
        <v>311</v>
      </c>
      <c r="C998" s="240" t="s">
        <v>570</v>
      </c>
      <c r="D998" s="223"/>
    </row>
    <row r="999" spans="2:5" ht="18" customHeight="1" x14ac:dyDescent="0.35">
      <c r="B999" s="110" t="s">
        <v>313</v>
      </c>
      <c r="C999" s="239" t="s">
        <v>314</v>
      </c>
      <c r="D999" s="240"/>
    </row>
    <row r="1000" spans="2:5" ht="18" customHeight="1" x14ac:dyDescent="0.35">
      <c r="B1000" s="110" t="s">
        <v>315</v>
      </c>
      <c r="C1000" s="239" t="s">
        <v>330</v>
      </c>
      <c r="D1000" s="223"/>
    </row>
    <row r="1001" spans="2:5" ht="18" customHeight="1" x14ac:dyDescent="0.35">
      <c r="B1001" s="110" t="s">
        <v>1985</v>
      </c>
      <c r="C1001" s="239" t="s">
        <v>532</v>
      </c>
      <c r="D1001" s="240"/>
    </row>
    <row r="1002" spans="2:5" ht="18" customHeight="1" x14ac:dyDescent="0.35">
      <c r="B1002" s="250" t="s">
        <v>317</v>
      </c>
      <c r="C1002" s="9" t="s">
        <v>318</v>
      </c>
      <c r="D1002" s="10" t="s">
        <v>319</v>
      </c>
    </row>
    <row r="1003" spans="2:5" ht="18" customHeight="1" x14ac:dyDescent="0.35">
      <c r="B1003" s="250"/>
      <c r="C1003" s="13" t="s">
        <v>571</v>
      </c>
      <c r="D1003" s="102" t="s">
        <v>306</v>
      </c>
    </row>
    <row r="1004" spans="2:5" ht="18" customHeight="1" x14ac:dyDescent="0.35">
      <c r="B1004" s="250"/>
      <c r="C1004" s="13" t="s">
        <v>572</v>
      </c>
      <c r="D1004" s="102" t="s">
        <v>306</v>
      </c>
    </row>
    <row r="1005" spans="2:5" ht="18" customHeight="1" x14ac:dyDescent="0.35">
      <c r="B1005" s="250"/>
      <c r="C1005" s="13" t="s">
        <v>573</v>
      </c>
      <c r="D1005" s="102" t="s">
        <v>306</v>
      </c>
    </row>
    <row r="1006" spans="2:5" ht="45" customHeight="1" x14ac:dyDescent="0.35">
      <c r="B1006" s="110" t="s">
        <v>322</v>
      </c>
      <c r="C1006" s="239" t="s">
        <v>574</v>
      </c>
      <c r="D1006" s="240"/>
    </row>
    <row r="1007" spans="2:5" ht="18" customHeight="1" x14ac:dyDescent="0.35">
      <c r="B1007" s="110" t="s">
        <v>323</v>
      </c>
      <c r="C1007" s="240" t="s">
        <v>306</v>
      </c>
      <c r="D1007" s="223"/>
    </row>
    <row r="1008" spans="2:5" ht="18" customHeight="1" x14ac:dyDescent="0.35">
      <c r="B1008" s="110" t="s">
        <v>324</v>
      </c>
      <c r="C1008" s="251" t="s">
        <v>464</v>
      </c>
      <c r="D1008" s="258"/>
    </row>
    <row r="1009" spans="1:5" ht="18" customHeight="1" thickBot="1" x14ac:dyDescent="0.4">
      <c r="B1009" s="11" t="s">
        <v>326</v>
      </c>
      <c r="C1009" s="246" t="s">
        <v>327</v>
      </c>
      <c r="D1009" s="247"/>
    </row>
    <row r="1010" spans="1:5" ht="15" customHeight="1" thickBot="1" x14ac:dyDescent="0.4">
      <c r="A1010" s="112"/>
    </row>
    <row r="1011" spans="1:5" ht="15" customHeight="1" thickBot="1" x14ac:dyDescent="0.4">
      <c r="B1011" s="6"/>
      <c r="C1011" s="208" t="str" cm="1">
        <f t="array" aca="1" ref="C1011" ca="1">HYPERLINK("#"&amp;CELL("address",INDEX('Data Items List'!C:C,MATCH("Data Item", 'Data Items List'!C:C,0))),"Return to data items list")</f>
        <v>Return to data items list</v>
      </c>
      <c r="D1011" s="209"/>
      <c r="E1011" s="7"/>
    </row>
    <row r="1012" spans="1:5" ht="18" customHeight="1" x14ac:dyDescent="0.35">
      <c r="B1012" s="8" t="s">
        <v>304</v>
      </c>
      <c r="C1012" s="248" t="s">
        <v>197</v>
      </c>
      <c r="D1012" s="249"/>
    </row>
    <row r="1013" spans="1:5" ht="18" customHeight="1" x14ac:dyDescent="0.35">
      <c r="B1013" s="110" t="s">
        <v>305</v>
      </c>
      <c r="C1013" s="240" t="s">
        <v>575</v>
      </c>
      <c r="D1013" s="223"/>
    </row>
    <row r="1014" spans="1:5" ht="18" customHeight="1" x14ac:dyDescent="0.35">
      <c r="B1014" s="110" t="s">
        <v>307</v>
      </c>
      <c r="C1014" s="240" t="s">
        <v>530</v>
      </c>
      <c r="D1014" s="223"/>
    </row>
    <row r="1015" spans="1:5" ht="18" customHeight="1" x14ac:dyDescent="0.35">
      <c r="B1015" s="110" t="s">
        <v>309</v>
      </c>
      <c r="C1015" s="240" t="s">
        <v>310</v>
      </c>
      <c r="D1015" s="223"/>
    </row>
    <row r="1016" spans="1:5" ht="18" customHeight="1" x14ac:dyDescent="0.35">
      <c r="B1016" s="110" t="s">
        <v>311</v>
      </c>
      <c r="C1016" s="240" t="s">
        <v>576</v>
      </c>
      <c r="D1016" s="223"/>
    </row>
    <row r="1017" spans="1:5" ht="18" customHeight="1" x14ac:dyDescent="0.35">
      <c r="B1017" s="110" t="s">
        <v>313</v>
      </c>
      <c r="C1017" s="239" t="s">
        <v>314</v>
      </c>
      <c r="D1017" s="240"/>
    </row>
    <row r="1018" spans="1:5" ht="18" customHeight="1" x14ac:dyDescent="0.35">
      <c r="B1018" s="110" t="s">
        <v>315</v>
      </c>
      <c r="C1018" s="239" t="s">
        <v>330</v>
      </c>
      <c r="D1018" s="223"/>
    </row>
    <row r="1019" spans="1:5" ht="18" customHeight="1" x14ac:dyDescent="0.35">
      <c r="B1019" s="110" t="s">
        <v>1985</v>
      </c>
      <c r="C1019" s="239" t="s">
        <v>532</v>
      </c>
      <c r="D1019" s="240"/>
    </row>
    <row r="1020" spans="1:5" ht="18" customHeight="1" x14ac:dyDescent="0.35">
      <c r="B1020" s="250" t="s">
        <v>317</v>
      </c>
      <c r="C1020" s="9" t="s">
        <v>318</v>
      </c>
      <c r="D1020" s="10" t="s">
        <v>319</v>
      </c>
    </row>
    <row r="1021" spans="1:5" ht="30" customHeight="1" x14ac:dyDescent="0.35">
      <c r="B1021" s="250"/>
      <c r="C1021" s="13" t="s">
        <v>577</v>
      </c>
      <c r="D1021" s="102" t="s">
        <v>306</v>
      </c>
    </row>
    <row r="1022" spans="1:5" ht="30" customHeight="1" x14ac:dyDescent="0.35">
      <c r="B1022" s="250"/>
      <c r="C1022" s="13" t="s">
        <v>578</v>
      </c>
      <c r="D1022" s="102" t="s">
        <v>306</v>
      </c>
    </row>
    <row r="1023" spans="1:5" ht="30" customHeight="1" x14ac:dyDescent="0.35">
      <c r="B1023" s="250"/>
      <c r="C1023" s="13" t="s">
        <v>579</v>
      </c>
      <c r="D1023" s="102" t="s">
        <v>306</v>
      </c>
    </row>
    <row r="1024" spans="1:5" ht="30" customHeight="1" x14ac:dyDescent="0.35">
      <c r="B1024" s="250"/>
      <c r="C1024" s="13" t="s">
        <v>580</v>
      </c>
      <c r="D1024" s="102" t="s">
        <v>306</v>
      </c>
    </row>
    <row r="1025" spans="1:5" ht="60" customHeight="1" x14ac:dyDescent="0.35">
      <c r="B1025" s="110" t="s">
        <v>322</v>
      </c>
      <c r="C1025" s="239" t="s">
        <v>581</v>
      </c>
      <c r="D1025" s="240"/>
    </row>
    <row r="1026" spans="1:5" ht="18" customHeight="1" x14ac:dyDescent="0.35">
      <c r="B1026" s="110" t="s">
        <v>323</v>
      </c>
      <c r="C1026" s="240" t="s">
        <v>582</v>
      </c>
      <c r="D1026" s="223"/>
    </row>
    <row r="1027" spans="1:5" ht="18" customHeight="1" x14ac:dyDescent="0.35">
      <c r="B1027" s="110" t="s">
        <v>324</v>
      </c>
      <c r="C1027" s="251" t="s">
        <v>325</v>
      </c>
      <c r="D1027" s="252"/>
    </row>
    <row r="1028" spans="1:5" ht="18" customHeight="1" thickBot="1" x14ac:dyDescent="0.4">
      <c r="B1028" s="11" t="s">
        <v>326</v>
      </c>
      <c r="C1028" s="246" t="s">
        <v>327</v>
      </c>
      <c r="D1028" s="247"/>
    </row>
    <row r="1029" spans="1:5" ht="15" customHeight="1" thickBot="1" x14ac:dyDescent="0.4">
      <c r="A1029" s="112"/>
    </row>
    <row r="1030" spans="1:5" ht="15" customHeight="1" thickBot="1" x14ac:dyDescent="0.4">
      <c r="B1030" s="6"/>
      <c r="C1030" s="208" t="str" cm="1">
        <f t="array" aca="1" ref="C1030" ca="1">HYPERLINK("#"&amp;CELL("address",INDEX('Data Items List'!C:C,MATCH("Data Item", 'Data Items List'!C:C,0))),"Return to data items list")</f>
        <v>Return to data items list</v>
      </c>
      <c r="D1030" s="209"/>
      <c r="E1030" s="7"/>
    </row>
    <row r="1031" spans="1:5" ht="18" customHeight="1" x14ac:dyDescent="0.35">
      <c r="B1031" s="8" t="s">
        <v>304</v>
      </c>
      <c r="C1031" s="248" t="s">
        <v>198</v>
      </c>
      <c r="D1031" s="249"/>
    </row>
    <row r="1032" spans="1:5" ht="18" customHeight="1" x14ac:dyDescent="0.35">
      <c r="B1032" s="110" t="s">
        <v>305</v>
      </c>
      <c r="C1032" s="240" t="s">
        <v>583</v>
      </c>
      <c r="D1032" s="223"/>
    </row>
    <row r="1033" spans="1:5" ht="18" customHeight="1" x14ac:dyDescent="0.35">
      <c r="B1033" s="110" t="s">
        <v>307</v>
      </c>
      <c r="C1033" s="240" t="s">
        <v>530</v>
      </c>
      <c r="D1033" s="223"/>
    </row>
    <row r="1034" spans="1:5" ht="18" customHeight="1" x14ac:dyDescent="0.35">
      <c r="B1034" s="110" t="s">
        <v>309</v>
      </c>
      <c r="C1034" s="240" t="s">
        <v>310</v>
      </c>
      <c r="D1034" s="223"/>
    </row>
    <row r="1035" spans="1:5" ht="18" customHeight="1" x14ac:dyDescent="0.35">
      <c r="B1035" s="110" t="s">
        <v>311</v>
      </c>
      <c r="C1035" s="240" t="s">
        <v>584</v>
      </c>
      <c r="D1035" s="223"/>
    </row>
    <row r="1036" spans="1:5" ht="18" customHeight="1" x14ac:dyDescent="0.35">
      <c r="B1036" s="110" t="s">
        <v>313</v>
      </c>
      <c r="C1036" s="239" t="s">
        <v>314</v>
      </c>
      <c r="D1036" s="240"/>
    </row>
    <row r="1037" spans="1:5" ht="18" customHeight="1" x14ac:dyDescent="0.35">
      <c r="B1037" s="110" t="s">
        <v>315</v>
      </c>
      <c r="C1037" s="239" t="s">
        <v>330</v>
      </c>
      <c r="D1037" s="223"/>
    </row>
    <row r="1038" spans="1:5" ht="18" customHeight="1" x14ac:dyDescent="0.35">
      <c r="B1038" s="110" t="s">
        <v>1985</v>
      </c>
      <c r="C1038" s="239" t="s">
        <v>532</v>
      </c>
      <c r="D1038" s="240"/>
    </row>
    <row r="1039" spans="1:5" ht="18" customHeight="1" x14ac:dyDescent="0.35">
      <c r="B1039" s="250" t="s">
        <v>317</v>
      </c>
      <c r="C1039" s="9" t="s">
        <v>318</v>
      </c>
      <c r="D1039" s="10" t="s">
        <v>319</v>
      </c>
    </row>
    <row r="1040" spans="1:5" ht="18" customHeight="1" x14ac:dyDescent="0.35">
      <c r="B1040" s="250"/>
      <c r="C1040" s="13" t="s">
        <v>448</v>
      </c>
      <c r="D1040" s="102" t="s">
        <v>306</v>
      </c>
    </row>
    <row r="1041" spans="1:5" ht="18" customHeight="1" x14ac:dyDescent="0.35">
      <c r="B1041" s="250"/>
      <c r="C1041" s="13" t="s">
        <v>449</v>
      </c>
      <c r="D1041" s="102" t="s">
        <v>306</v>
      </c>
    </row>
    <row r="1042" spans="1:5" ht="30" customHeight="1" x14ac:dyDescent="0.35">
      <c r="B1042" s="110" t="s">
        <v>322</v>
      </c>
      <c r="C1042" s="239" t="s">
        <v>487</v>
      </c>
      <c r="D1042" s="240"/>
    </row>
    <row r="1043" spans="1:5" ht="18" customHeight="1" x14ac:dyDescent="0.35">
      <c r="B1043" s="110" t="s">
        <v>323</v>
      </c>
      <c r="C1043" s="240" t="s">
        <v>306</v>
      </c>
      <c r="D1043" s="223"/>
    </row>
    <row r="1044" spans="1:5" ht="18" customHeight="1" x14ac:dyDescent="0.35">
      <c r="B1044" s="110" t="s">
        <v>324</v>
      </c>
      <c r="C1044" s="251" t="s">
        <v>325</v>
      </c>
      <c r="D1044" s="252"/>
    </row>
    <row r="1045" spans="1:5" ht="18" customHeight="1" thickBot="1" x14ac:dyDescent="0.4">
      <c r="B1045" s="11" t="s">
        <v>326</v>
      </c>
      <c r="C1045" s="246" t="s">
        <v>327</v>
      </c>
      <c r="D1045" s="247"/>
    </row>
    <row r="1046" spans="1:5" ht="15" customHeight="1" thickBot="1" x14ac:dyDescent="0.4">
      <c r="A1046" s="112"/>
    </row>
    <row r="1047" spans="1:5" ht="15" customHeight="1" thickBot="1" x14ac:dyDescent="0.4">
      <c r="B1047" s="6"/>
      <c r="C1047" s="208" t="str" cm="1">
        <f t="array" aca="1" ref="C1047" ca="1">HYPERLINK("#"&amp;CELL("address",INDEX('Data Items List'!C:C,MATCH("Data Item", 'Data Items List'!C:C,0))),"Return to data items list")</f>
        <v>Return to data items list</v>
      </c>
      <c r="D1047" s="209"/>
      <c r="E1047" s="7"/>
    </row>
    <row r="1048" spans="1:5" ht="30" customHeight="1" x14ac:dyDescent="0.35">
      <c r="B1048" s="8" t="s">
        <v>304</v>
      </c>
      <c r="C1048" s="248" t="s">
        <v>200</v>
      </c>
      <c r="D1048" s="249"/>
    </row>
    <row r="1049" spans="1:5" ht="18" customHeight="1" x14ac:dyDescent="0.35">
      <c r="B1049" s="110" t="s">
        <v>305</v>
      </c>
      <c r="C1049" s="240" t="s">
        <v>585</v>
      </c>
      <c r="D1049" s="223"/>
    </row>
    <row r="1050" spans="1:5" ht="18" customHeight="1" x14ac:dyDescent="0.35">
      <c r="B1050" s="110" t="s">
        <v>307</v>
      </c>
      <c r="C1050" s="240" t="s">
        <v>530</v>
      </c>
      <c r="D1050" s="223"/>
    </row>
    <row r="1051" spans="1:5" ht="18" customHeight="1" x14ac:dyDescent="0.35">
      <c r="B1051" s="110" t="s">
        <v>309</v>
      </c>
      <c r="C1051" s="240" t="s">
        <v>310</v>
      </c>
      <c r="D1051" s="223"/>
    </row>
    <row r="1052" spans="1:5" ht="18" customHeight="1" x14ac:dyDescent="0.35">
      <c r="B1052" s="110" t="s">
        <v>311</v>
      </c>
      <c r="C1052" s="240" t="s">
        <v>586</v>
      </c>
      <c r="D1052" s="223"/>
    </row>
    <row r="1053" spans="1:5" ht="18" customHeight="1" x14ac:dyDescent="0.35">
      <c r="B1053" s="110" t="s">
        <v>313</v>
      </c>
      <c r="C1053" s="239" t="s">
        <v>314</v>
      </c>
      <c r="D1053" s="240"/>
    </row>
    <row r="1054" spans="1:5" ht="18" customHeight="1" x14ac:dyDescent="0.35">
      <c r="B1054" s="110" t="s">
        <v>315</v>
      </c>
      <c r="C1054" s="239" t="s">
        <v>330</v>
      </c>
      <c r="D1054" s="223"/>
    </row>
    <row r="1055" spans="1:5" ht="18" customHeight="1" x14ac:dyDescent="0.35">
      <c r="B1055" s="110" t="s">
        <v>1985</v>
      </c>
      <c r="C1055" s="239" t="s">
        <v>532</v>
      </c>
      <c r="D1055" s="240"/>
    </row>
    <row r="1056" spans="1:5" ht="18" customHeight="1" x14ac:dyDescent="0.35">
      <c r="B1056" s="250" t="s">
        <v>317</v>
      </c>
      <c r="C1056" s="9" t="s">
        <v>318</v>
      </c>
      <c r="D1056" s="10" t="s">
        <v>319</v>
      </c>
    </row>
    <row r="1057" spans="1:5" ht="30" customHeight="1" x14ac:dyDescent="0.35">
      <c r="B1057" s="250"/>
      <c r="C1057" s="13" t="s">
        <v>587</v>
      </c>
      <c r="D1057" s="102" t="s">
        <v>306</v>
      </c>
    </row>
    <row r="1058" spans="1:5" ht="30" customHeight="1" x14ac:dyDescent="0.35">
      <c r="B1058" s="250"/>
      <c r="C1058" s="13" t="s">
        <v>588</v>
      </c>
      <c r="D1058" s="102" t="s">
        <v>306</v>
      </c>
    </row>
    <row r="1059" spans="1:5" ht="30" customHeight="1" x14ac:dyDescent="0.35">
      <c r="B1059" s="250"/>
      <c r="C1059" s="13" t="s">
        <v>589</v>
      </c>
      <c r="D1059" s="102" t="s">
        <v>306</v>
      </c>
    </row>
    <row r="1060" spans="1:5" ht="30" customHeight="1" x14ac:dyDescent="0.35">
      <c r="B1060" s="250"/>
      <c r="C1060" s="13" t="s">
        <v>590</v>
      </c>
      <c r="D1060" s="102" t="s">
        <v>306</v>
      </c>
    </row>
    <row r="1061" spans="1:5" ht="60" customHeight="1" x14ac:dyDescent="0.35">
      <c r="B1061" s="110" t="s">
        <v>322</v>
      </c>
      <c r="C1061" s="239" t="s">
        <v>591</v>
      </c>
      <c r="D1061" s="240"/>
    </row>
    <row r="1062" spans="1:5" ht="18" customHeight="1" x14ac:dyDescent="0.35">
      <c r="B1062" s="110" t="s">
        <v>323</v>
      </c>
      <c r="C1062" s="240" t="s">
        <v>592</v>
      </c>
      <c r="D1062" s="223"/>
    </row>
    <row r="1063" spans="1:5" ht="18" customHeight="1" x14ac:dyDescent="0.35">
      <c r="B1063" s="110" t="s">
        <v>324</v>
      </c>
      <c r="C1063" s="251" t="s">
        <v>325</v>
      </c>
      <c r="D1063" s="252"/>
    </row>
    <row r="1064" spans="1:5" ht="18" customHeight="1" thickBot="1" x14ac:dyDescent="0.4">
      <c r="B1064" s="11" t="s">
        <v>326</v>
      </c>
      <c r="C1064" s="246" t="s">
        <v>327</v>
      </c>
      <c r="D1064" s="247"/>
    </row>
    <row r="1065" spans="1:5" ht="15" customHeight="1" thickBot="1" x14ac:dyDescent="0.4">
      <c r="A1065" s="112"/>
    </row>
    <row r="1066" spans="1:5" ht="15" customHeight="1" thickBot="1" x14ac:dyDescent="0.4">
      <c r="B1066" s="6"/>
      <c r="C1066" s="208" t="str" cm="1">
        <f t="array" aca="1" ref="C1066" ca="1">HYPERLINK("#"&amp;CELL("address",INDEX('Data Items List'!C:C,MATCH("Data Item", 'Data Items List'!C:C,0))),"Return to data items list")</f>
        <v>Return to data items list</v>
      </c>
      <c r="D1066" s="209"/>
      <c r="E1066" s="7"/>
    </row>
    <row r="1067" spans="1:5" ht="18" customHeight="1" x14ac:dyDescent="0.35">
      <c r="B1067" s="8" t="s">
        <v>304</v>
      </c>
      <c r="C1067" s="248" t="s">
        <v>201</v>
      </c>
      <c r="D1067" s="249"/>
    </row>
    <row r="1068" spans="1:5" ht="18" customHeight="1" x14ac:dyDescent="0.35">
      <c r="B1068" s="110" t="s">
        <v>305</v>
      </c>
      <c r="C1068" s="240" t="s">
        <v>593</v>
      </c>
      <c r="D1068" s="223"/>
    </row>
    <row r="1069" spans="1:5" ht="18" customHeight="1" x14ac:dyDescent="0.35">
      <c r="B1069" s="110" t="s">
        <v>307</v>
      </c>
      <c r="C1069" s="240" t="s">
        <v>530</v>
      </c>
      <c r="D1069" s="223"/>
    </row>
    <row r="1070" spans="1:5" ht="18" customHeight="1" x14ac:dyDescent="0.35">
      <c r="B1070" s="110" t="s">
        <v>309</v>
      </c>
      <c r="C1070" s="240" t="s">
        <v>310</v>
      </c>
      <c r="D1070" s="223"/>
    </row>
    <row r="1071" spans="1:5" ht="18" customHeight="1" x14ac:dyDescent="0.35">
      <c r="B1071" s="110" t="s">
        <v>311</v>
      </c>
      <c r="C1071" s="240" t="s">
        <v>594</v>
      </c>
      <c r="D1071" s="223"/>
    </row>
    <row r="1072" spans="1:5" ht="18" customHeight="1" x14ac:dyDescent="0.35">
      <c r="B1072" s="110" t="s">
        <v>313</v>
      </c>
      <c r="C1072" s="239" t="s">
        <v>314</v>
      </c>
      <c r="D1072" s="240"/>
    </row>
    <row r="1073" spans="1:5" ht="18" customHeight="1" x14ac:dyDescent="0.35">
      <c r="B1073" s="110" t="s">
        <v>315</v>
      </c>
      <c r="C1073" s="239" t="s">
        <v>330</v>
      </c>
      <c r="D1073" s="223"/>
    </row>
    <row r="1074" spans="1:5" ht="18" customHeight="1" x14ac:dyDescent="0.35">
      <c r="B1074" s="110" t="s">
        <v>1985</v>
      </c>
      <c r="C1074" s="239" t="s">
        <v>447</v>
      </c>
      <c r="D1074" s="240"/>
    </row>
    <row r="1075" spans="1:5" ht="18" customHeight="1" x14ac:dyDescent="0.35">
      <c r="B1075" s="250" t="s">
        <v>317</v>
      </c>
      <c r="C1075" s="9" t="s">
        <v>318</v>
      </c>
      <c r="D1075" s="10" t="s">
        <v>319</v>
      </c>
    </row>
    <row r="1076" spans="1:5" ht="18" customHeight="1" x14ac:dyDescent="0.35">
      <c r="B1076" s="250"/>
      <c r="C1076" s="13" t="s">
        <v>448</v>
      </c>
      <c r="D1076" s="102" t="s">
        <v>306</v>
      </c>
    </row>
    <row r="1077" spans="1:5" ht="18" customHeight="1" x14ac:dyDescent="0.35">
      <c r="B1077" s="250"/>
      <c r="C1077" s="13" t="s">
        <v>449</v>
      </c>
      <c r="D1077" s="102" t="s">
        <v>306</v>
      </c>
    </row>
    <row r="1078" spans="1:5" ht="30" customHeight="1" x14ac:dyDescent="0.35">
      <c r="B1078" s="110" t="s">
        <v>322</v>
      </c>
      <c r="C1078" s="239" t="s">
        <v>487</v>
      </c>
      <c r="D1078" s="240"/>
    </row>
    <row r="1079" spans="1:5" ht="18" customHeight="1" x14ac:dyDescent="0.35">
      <c r="B1079" s="110" t="s">
        <v>323</v>
      </c>
      <c r="C1079" s="240" t="s">
        <v>306</v>
      </c>
      <c r="D1079" s="223"/>
    </row>
    <row r="1080" spans="1:5" ht="18" customHeight="1" x14ac:dyDescent="0.35">
      <c r="B1080" s="110" t="s">
        <v>324</v>
      </c>
      <c r="C1080" s="251" t="s">
        <v>325</v>
      </c>
      <c r="D1080" s="252"/>
    </row>
    <row r="1081" spans="1:5" ht="18" customHeight="1" thickBot="1" x14ac:dyDescent="0.4">
      <c r="B1081" s="11" t="s">
        <v>326</v>
      </c>
      <c r="C1081" s="246" t="s">
        <v>327</v>
      </c>
      <c r="D1081" s="247"/>
    </row>
    <row r="1082" spans="1:5" ht="15" customHeight="1" thickBot="1" x14ac:dyDescent="0.4">
      <c r="A1082" s="112"/>
    </row>
    <row r="1083" spans="1:5" ht="15" customHeight="1" thickBot="1" x14ac:dyDescent="0.4">
      <c r="B1083" s="6"/>
      <c r="C1083" s="208" t="str" cm="1">
        <f t="array" aca="1" ref="C1083" ca="1">HYPERLINK("#"&amp;CELL("address",INDEX('Data Items List'!C:C,MATCH("Data Item", 'Data Items List'!C:C,0))),"Return to data items list")</f>
        <v>Return to data items list</v>
      </c>
      <c r="D1083" s="209"/>
      <c r="E1083" s="7"/>
    </row>
    <row r="1084" spans="1:5" ht="18" customHeight="1" x14ac:dyDescent="0.35">
      <c r="B1084" s="8" t="s">
        <v>304</v>
      </c>
      <c r="C1084" s="248" t="s">
        <v>202</v>
      </c>
      <c r="D1084" s="249"/>
    </row>
    <row r="1085" spans="1:5" ht="18" customHeight="1" x14ac:dyDescent="0.35">
      <c r="B1085" s="110" t="s">
        <v>305</v>
      </c>
      <c r="C1085" s="240" t="s">
        <v>595</v>
      </c>
      <c r="D1085" s="223"/>
    </row>
    <row r="1086" spans="1:5" ht="18" customHeight="1" x14ac:dyDescent="0.35">
      <c r="B1086" s="110" t="s">
        <v>307</v>
      </c>
      <c r="C1086" s="240" t="s">
        <v>530</v>
      </c>
      <c r="D1086" s="223"/>
    </row>
    <row r="1087" spans="1:5" ht="18" customHeight="1" x14ac:dyDescent="0.35">
      <c r="B1087" s="110" t="s">
        <v>309</v>
      </c>
      <c r="C1087" s="240" t="s">
        <v>310</v>
      </c>
      <c r="D1087" s="223"/>
    </row>
    <row r="1088" spans="1:5" ht="18" customHeight="1" x14ac:dyDescent="0.35">
      <c r="B1088" s="110" t="s">
        <v>311</v>
      </c>
      <c r="C1088" s="240" t="s">
        <v>596</v>
      </c>
      <c r="D1088" s="223"/>
    </row>
    <row r="1089" spans="1:5" ht="18" customHeight="1" x14ac:dyDescent="0.35">
      <c r="B1089" s="110" t="s">
        <v>313</v>
      </c>
      <c r="C1089" s="239" t="s">
        <v>314</v>
      </c>
      <c r="D1089" s="240"/>
    </row>
    <row r="1090" spans="1:5" ht="18" customHeight="1" x14ac:dyDescent="0.35">
      <c r="B1090" s="110" t="s">
        <v>315</v>
      </c>
      <c r="C1090" s="239" t="s">
        <v>330</v>
      </c>
      <c r="D1090" s="223"/>
    </row>
    <row r="1091" spans="1:5" ht="18" customHeight="1" x14ac:dyDescent="0.35">
      <c r="B1091" s="110" t="s">
        <v>1985</v>
      </c>
      <c r="C1091" s="239" t="s">
        <v>532</v>
      </c>
      <c r="D1091" s="240"/>
    </row>
    <row r="1092" spans="1:5" ht="18" customHeight="1" x14ac:dyDescent="0.35">
      <c r="B1092" s="250" t="s">
        <v>317</v>
      </c>
      <c r="C1092" s="9" t="s">
        <v>318</v>
      </c>
      <c r="D1092" s="10" t="s">
        <v>319</v>
      </c>
    </row>
    <row r="1093" spans="1:5" ht="30" customHeight="1" x14ac:dyDescent="0.35">
      <c r="B1093" s="250"/>
      <c r="C1093" s="13" t="s">
        <v>597</v>
      </c>
      <c r="D1093" s="102" t="s">
        <v>306</v>
      </c>
    </row>
    <row r="1094" spans="1:5" ht="30" customHeight="1" x14ac:dyDescent="0.35">
      <c r="B1094" s="250"/>
      <c r="C1094" s="13" t="s">
        <v>598</v>
      </c>
      <c r="D1094" s="102" t="s">
        <v>306</v>
      </c>
    </row>
    <row r="1095" spans="1:5" ht="45" customHeight="1" x14ac:dyDescent="0.35">
      <c r="B1095" s="250"/>
      <c r="C1095" s="13" t="s">
        <v>599</v>
      </c>
      <c r="D1095" s="102" t="s">
        <v>306</v>
      </c>
    </row>
    <row r="1096" spans="1:5" ht="45" customHeight="1" x14ac:dyDescent="0.35">
      <c r="B1096" s="250"/>
      <c r="C1096" s="13" t="s">
        <v>600</v>
      </c>
      <c r="D1096" s="102" t="s">
        <v>306</v>
      </c>
    </row>
    <row r="1097" spans="1:5" ht="90" customHeight="1" x14ac:dyDescent="0.35">
      <c r="B1097" s="110" t="s">
        <v>322</v>
      </c>
      <c r="C1097" s="239" t="s">
        <v>601</v>
      </c>
      <c r="D1097" s="240"/>
    </row>
    <row r="1098" spans="1:5" ht="18" customHeight="1" x14ac:dyDescent="0.35">
      <c r="B1098" s="110" t="s">
        <v>323</v>
      </c>
      <c r="C1098" s="240" t="s">
        <v>592</v>
      </c>
      <c r="D1098" s="223"/>
    </row>
    <row r="1099" spans="1:5" ht="18" customHeight="1" x14ac:dyDescent="0.35">
      <c r="B1099" s="110" t="s">
        <v>324</v>
      </c>
      <c r="C1099" s="251" t="s">
        <v>325</v>
      </c>
      <c r="D1099" s="252"/>
    </row>
    <row r="1100" spans="1:5" ht="18" customHeight="1" thickBot="1" x14ac:dyDescent="0.4">
      <c r="B1100" s="11" t="s">
        <v>326</v>
      </c>
      <c r="C1100" s="246" t="s">
        <v>327</v>
      </c>
      <c r="D1100" s="247"/>
    </row>
    <row r="1101" spans="1:5" ht="15" customHeight="1" thickBot="1" x14ac:dyDescent="0.4">
      <c r="A1101" s="112"/>
    </row>
    <row r="1102" spans="1:5" ht="15" customHeight="1" thickBot="1" x14ac:dyDescent="0.4">
      <c r="B1102" s="6"/>
      <c r="C1102" s="208" t="str" cm="1">
        <f t="array" aca="1" ref="C1102" ca="1">HYPERLINK("#"&amp;CELL("address",INDEX('Data Items List'!C:C,MATCH("Data Item", 'Data Items List'!C:C,0))),"Return to data items list")</f>
        <v>Return to data items list</v>
      </c>
      <c r="D1102" s="209"/>
      <c r="E1102" s="7"/>
    </row>
    <row r="1103" spans="1:5" ht="18" customHeight="1" x14ac:dyDescent="0.35">
      <c r="B1103" s="8" t="s">
        <v>304</v>
      </c>
      <c r="C1103" s="248" t="s">
        <v>204</v>
      </c>
      <c r="D1103" s="249"/>
    </row>
    <row r="1104" spans="1:5" ht="18" customHeight="1" x14ac:dyDescent="0.35">
      <c r="B1104" s="110" t="s">
        <v>305</v>
      </c>
      <c r="C1104" s="240" t="s">
        <v>602</v>
      </c>
      <c r="D1104" s="223"/>
    </row>
    <row r="1105" spans="1:5" ht="18" customHeight="1" x14ac:dyDescent="0.35">
      <c r="B1105" s="110" t="s">
        <v>307</v>
      </c>
      <c r="C1105" s="240" t="s">
        <v>530</v>
      </c>
      <c r="D1105" s="223"/>
    </row>
    <row r="1106" spans="1:5" ht="18" customHeight="1" x14ac:dyDescent="0.35">
      <c r="B1106" s="110" t="s">
        <v>309</v>
      </c>
      <c r="C1106" s="240" t="s">
        <v>310</v>
      </c>
      <c r="D1106" s="223"/>
    </row>
    <row r="1107" spans="1:5" ht="18" customHeight="1" x14ac:dyDescent="0.35">
      <c r="B1107" s="110" t="s">
        <v>311</v>
      </c>
      <c r="C1107" s="240" t="s">
        <v>603</v>
      </c>
      <c r="D1107" s="223"/>
    </row>
    <row r="1108" spans="1:5" ht="18" customHeight="1" x14ac:dyDescent="0.35">
      <c r="B1108" s="110" t="s">
        <v>313</v>
      </c>
      <c r="C1108" s="239" t="s">
        <v>314</v>
      </c>
      <c r="D1108" s="240"/>
    </row>
    <row r="1109" spans="1:5" ht="18" customHeight="1" x14ac:dyDescent="0.35">
      <c r="B1109" s="110" t="s">
        <v>315</v>
      </c>
      <c r="C1109" s="239" t="s">
        <v>330</v>
      </c>
      <c r="D1109" s="223"/>
    </row>
    <row r="1110" spans="1:5" ht="18" customHeight="1" x14ac:dyDescent="0.35">
      <c r="B1110" s="110" t="s">
        <v>1985</v>
      </c>
      <c r="C1110" s="239" t="s">
        <v>447</v>
      </c>
      <c r="D1110" s="240"/>
    </row>
    <row r="1111" spans="1:5" ht="18" customHeight="1" x14ac:dyDescent="0.35">
      <c r="B1111" s="250" t="s">
        <v>317</v>
      </c>
      <c r="C1111" s="9" t="s">
        <v>318</v>
      </c>
      <c r="D1111" s="10" t="s">
        <v>319</v>
      </c>
    </row>
    <row r="1112" spans="1:5" ht="18" customHeight="1" x14ac:dyDescent="0.35">
      <c r="B1112" s="250"/>
      <c r="C1112" s="13" t="s">
        <v>448</v>
      </c>
      <c r="D1112" s="102" t="s">
        <v>306</v>
      </c>
    </row>
    <row r="1113" spans="1:5" ht="18" customHeight="1" x14ac:dyDescent="0.35">
      <c r="B1113" s="250"/>
      <c r="C1113" s="13" t="s">
        <v>449</v>
      </c>
      <c r="D1113" s="102" t="s">
        <v>306</v>
      </c>
    </row>
    <row r="1114" spans="1:5" ht="30" customHeight="1" x14ac:dyDescent="0.35">
      <c r="B1114" s="110" t="s">
        <v>322</v>
      </c>
      <c r="C1114" s="239" t="s">
        <v>487</v>
      </c>
      <c r="D1114" s="240"/>
    </row>
    <row r="1115" spans="1:5" ht="18" customHeight="1" x14ac:dyDescent="0.35">
      <c r="B1115" s="110" t="s">
        <v>323</v>
      </c>
      <c r="C1115" s="240" t="s">
        <v>306</v>
      </c>
      <c r="D1115" s="223"/>
    </row>
    <row r="1116" spans="1:5" ht="18" customHeight="1" x14ac:dyDescent="0.35">
      <c r="B1116" s="110" t="s">
        <v>324</v>
      </c>
      <c r="C1116" s="251" t="s">
        <v>325</v>
      </c>
      <c r="D1116" s="252"/>
    </row>
    <row r="1117" spans="1:5" ht="18" customHeight="1" thickBot="1" x14ac:dyDescent="0.4">
      <c r="B1117" s="11" t="s">
        <v>326</v>
      </c>
      <c r="C1117" s="246" t="s">
        <v>327</v>
      </c>
      <c r="D1117" s="247"/>
    </row>
    <row r="1118" spans="1:5" ht="15" customHeight="1" thickBot="1" x14ac:dyDescent="0.4">
      <c r="A1118" s="112"/>
    </row>
    <row r="1119" spans="1:5" ht="15" customHeight="1" thickBot="1" x14ac:dyDescent="0.4">
      <c r="B1119" s="6"/>
      <c r="C1119" s="208" t="str" cm="1">
        <f t="array" aca="1" ref="C1119" ca="1">HYPERLINK("#"&amp;CELL("address",INDEX('Data Items List'!C:C,MATCH("Data Item", 'Data Items List'!C:C,0))),"Return to data items list")</f>
        <v>Return to data items list</v>
      </c>
      <c r="D1119" s="209"/>
      <c r="E1119" s="7"/>
    </row>
    <row r="1120" spans="1:5" ht="18" customHeight="1" x14ac:dyDescent="0.35">
      <c r="B1120" s="8" t="s">
        <v>304</v>
      </c>
      <c r="C1120" s="248" t="s">
        <v>215</v>
      </c>
      <c r="D1120" s="249"/>
    </row>
    <row r="1121" spans="2:4" ht="18" customHeight="1" x14ac:dyDescent="0.35">
      <c r="B1121" s="110" t="s">
        <v>305</v>
      </c>
      <c r="C1121" s="240" t="s">
        <v>604</v>
      </c>
      <c r="D1121" s="223"/>
    </row>
    <row r="1122" spans="2:4" ht="18" customHeight="1" x14ac:dyDescent="0.35">
      <c r="B1122" s="110" t="s">
        <v>307</v>
      </c>
      <c r="C1122" s="240" t="s">
        <v>530</v>
      </c>
      <c r="D1122" s="223"/>
    </row>
    <row r="1123" spans="2:4" ht="18" customHeight="1" x14ac:dyDescent="0.35">
      <c r="B1123" s="110" t="s">
        <v>309</v>
      </c>
      <c r="C1123" s="240" t="s">
        <v>310</v>
      </c>
      <c r="D1123" s="223"/>
    </row>
    <row r="1124" spans="2:4" ht="18" customHeight="1" x14ac:dyDescent="0.35">
      <c r="B1124" s="110" t="s">
        <v>311</v>
      </c>
      <c r="C1124" s="240" t="s">
        <v>605</v>
      </c>
      <c r="D1124" s="223"/>
    </row>
    <row r="1125" spans="2:4" ht="18" customHeight="1" x14ac:dyDescent="0.35">
      <c r="B1125" s="110" t="s">
        <v>313</v>
      </c>
      <c r="C1125" s="239" t="s">
        <v>314</v>
      </c>
      <c r="D1125" s="240"/>
    </row>
    <row r="1126" spans="2:4" ht="18" customHeight="1" x14ac:dyDescent="0.35">
      <c r="B1126" s="110" t="s">
        <v>315</v>
      </c>
      <c r="C1126" s="239" t="s">
        <v>330</v>
      </c>
      <c r="D1126" s="223"/>
    </row>
    <row r="1127" spans="2:4" ht="18" customHeight="1" x14ac:dyDescent="0.35">
      <c r="B1127" s="110" t="s">
        <v>1985</v>
      </c>
      <c r="C1127" s="239" t="s">
        <v>532</v>
      </c>
      <c r="D1127" s="240"/>
    </row>
    <row r="1128" spans="2:4" ht="18" customHeight="1" x14ac:dyDescent="0.35">
      <c r="B1128" s="250" t="s">
        <v>317</v>
      </c>
      <c r="C1128" s="9" t="s">
        <v>318</v>
      </c>
      <c r="D1128" s="10" t="s">
        <v>319</v>
      </c>
    </row>
    <row r="1129" spans="2:4" ht="30" customHeight="1" x14ac:dyDescent="0.35">
      <c r="B1129" s="250"/>
      <c r="C1129" s="13" t="s">
        <v>606</v>
      </c>
      <c r="D1129" s="102" t="s">
        <v>306</v>
      </c>
    </row>
    <row r="1130" spans="2:4" ht="30" customHeight="1" x14ac:dyDescent="0.35">
      <c r="B1130" s="250"/>
      <c r="C1130" s="13" t="s">
        <v>607</v>
      </c>
      <c r="D1130" s="102" t="s">
        <v>306</v>
      </c>
    </row>
    <row r="1131" spans="2:4" ht="30" customHeight="1" x14ac:dyDescent="0.35">
      <c r="B1131" s="250"/>
      <c r="C1131" s="13" t="s">
        <v>608</v>
      </c>
      <c r="D1131" s="102" t="s">
        <v>306</v>
      </c>
    </row>
    <row r="1132" spans="2:4" ht="30" customHeight="1" x14ac:dyDescent="0.35">
      <c r="B1132" s="250"/>
      <c r="C1132" s="13" t="s">
        <v>609</v>
      </c>
      <c r="D1132" s="102" t="s">
        <v>306</v>
      </c>
    </row>
    <row r="1133" spans="2:4" ht="60" customHeight="1" x14ac:dyDescent="0.35">
      <c r="B1133" s="110" t="s">
        <v>322</v>
      </c>
      <c r="C1133" s="239" t="s">
        <v>610</v>
      </c>
      <c r="D1133" s="240"/>
    </row>
    <row r="1134" spans="2:4" ht="18" customHeight="1" x14ac:dyDescent="0.35">
      <c r="B1134" s="110" t="s">
        <v>323</v>
      </c>
      <c r="C1134" s="240" t="s">
        <v>592</v>
      </c>
      <c r="D1134" s="223"/>
    </row>
    <row r="1135" spans="2:4" ht="18" customHeight="1" x14ac:dyDescent="0.35">
      <c r="B1135" s="110" t="s">
        <v>324</v>
      </c>
      <c r="C1135" s="251" t="s">
        <v>325</v>
      </c>
      <c r="D1135" s="252"/>
    </row>
    <row r="1136" spans="2:4" ht="18" customHeight="1" thickBot="1" x14ac:dyDescent="0.4">
      <c r="B1136" s="11" t="s">
        <v>326</v>
      </c>
      <c r="C1136" s="246" t="s">
        <v>327</v>
      </c>
      <c r="D1136" s="247"/>
    </row>
    <row r="1137" spans="1:5" ht="15" customHeight="1" thickBot="1" x14ac:dyDescent="0.4">
      <c r="A1137" s="112"/>
    </row>
    <row r="1138" spans="1:5" ht="15" customHeight="1" thickBot="1" x14ac:dyDescent="0.4">
      <c r="B1138" s="6"/>
      <c r="C1138" s="259" t="str" cm="1">
        <f t="array" aca="1" ref="C1138" ca="1">HYPERLINK("#"&amp;CELL("address",INDEX('Data Items List'!C:C,MATCH("Data Item", 'Data Items List'!C:C,0))),"Return to data items list")</f>
        <v>Return to data items list</v>
      </c>
      <c r="D1138" s="209"/>
      <c r="E1138" s="7"/>
    </row>
    <row r="1139" spans="1:5" ht="18" customHeight="1" x14ac:dyDescent="0.35">
      <c r="B1139" s="8" t="s">
        <v>304</v>
      </c>
      <c r="C1139" s="248" t="s">
        <v>217</v>
      </c>
      <c r="D1139" s="249"/>
    </row>
    <row r="1140" spans="1:5" ht="18" customHeight="1" x14ac:dyDescent="0.35">
      <c r="B1140" s="110" t="s">
        <v>305</v>
      </c>
      <c r="C1140" s="240" t="s">
        <v>611</v>
      </c>
      <c r="D1140" s="223"/>
    </row>
    <row r="1141" spans="1:5" ht="18" customHeight="1" x14ac:dyDescent="0.35">
      <c r="B1141" s="110" t="s">
        <v>307</v>
      </c>
      <c r="C1141" s="240" t="s">
        <v>530</v>
      </c>
      <c r="D1141" s="223"/>
    </row>
    <row r="1142" spans="1:5" ht="18" customHeight="1" x14ac:dyDescent="0.35">
      <c r="B1142" s="110" t="s">
        <v>309</v>
      </c>
      <c r="C1142" s="240" t="s">
        <v>310</v>
      </c>
      <c r="D1142" s="223"/>
    </row>
    <row r="1143" spans="1:5" ht="18" customHeight="1" x14ac:dyDescent="0.35">
      <c r="B1143" s="110" t="s">
        <v>311</v>
      </c>
      <c r="C1143" s="240" t="s">
        <v>612</v>
      </c>
      <c r="D1143" s="223"/>
    </row>
    <row r="1144" spans="1:5" ht="18" customHeight="1" x14ac:dyDescent="0.35">
      <c r="B1144" s="110" t="s">
        <v>313</v>
      </c>
      <c r="C1144" s="239" t="s">
        <v>314</v>
      </c>
      <c r="D1144" s="240"/>
    </row>
    <row r="1145" spans="1:5" ht="18" customHeight="1" x14ac:dyDescent="0.35">
      <c r="B1145" s="110" t="s">
        <v>315</v>
      </c>
      <c r="C1145" s="239" t="s">
        <v>330</v>
      </c>
      <c r="D1145" s="223"/>
    </row>
    <row r="1146" spans="1:5" ht="18" customHeight="1" x14ac:dyDescent="0.35">
      <c r="B1146" s="110" t="s">
        <v>1985</v>
      </c>
      <c r="C1146" s="239" t="s">
        <v>447</v>
      </c>
      <c r="D1146" s="240"/>
    </row>
    <row r="1147" spans="1:5" ht="18" customHeight="1" x14ac:dyDescent="0.35">
      <c r="B1147" s="250" t="s">
        <v>317</v>
      </c>
      <c r="C1147" s="9" t="s">
        <v>318</v>
      </c>
      <c r="D1147" s="10" t="s">
        <v>319</v>
      </c>
    </row>
    <row r="1148" spans="1:5" ht="18" customHeight="1" x14ac:dyDescent="0.35">
      <c r="B1148" s="250"/>
      <c r="C1148" s="13" t="s">
        <v>448</v>
      </c>
      <c r="D1148" s="102" t="s">
        <v>306</v>
      </c>
    </row>
    <row r="1149" spans="1:5" ht="18" customHeight="1" x14ac:dyDescent="0.35">
      <c r="B1149" s="250"/>
      <c r="C1149" s="13" t="s">
        <v>449</v>
      </c>
      <c r="D1149" s="102" t="s">
        <v>306</v>
      </c>
    </row>
    <row r="1150" spans="1:5" ht="30" customHeight="1" x14ac:dyDescent="0.35">
      <c r="B1150" s="110" t="s">
        <v>322</v>
      </c>
      <c r="C1150" s="239" t="s">
        <v>487</v>
      </c>
      <c r="D1150" s="240"/>
    </row>
    <row r="1151" spans="1:5" ht="18" customHeight="1" x14ac:dyDescent="0.35">
      <c r="B1151" s="110" t="s">
        <v>323</v>
      </c>
      <c r="C1151" s="240" t="s">
        <v>306</v>
      </c>
      <c r="D1151" s="223"/>
    </row>
    <row r="1152" spans="1:5" ht="18" customHeight="1" x14ac:dyDescent="0.35">
      <c r="B1152" s="110" t="s">
        <v>324</v>
      </c>
      <c r="C1152" s="251" t="s">
        <v>325</v>
      </c>
      <c r="D1152" s="252"/>
    </row>
    <row r="1153" spans="1:5" ht="18" customHeight="1" thickBot="1" x14ac:dyDescent="0.4">
      <c r="B1153" s="11" t="s">
        <v>326</v>
      </c>
      <c r="C1153" s="246" t="s">
        <v>327</v>
      </c>
      <c r="D1153" s="247"/>
    </row>
    <row r="1154" spans="1:5" ht="15" customHeight="1" thickBot="1" x14ac:dyDescent="0.4">
      <c r="A1154" s="112"/>
    </row>
    <row r="1155" spans="1:5" ht="15" customHeight="1" thickBot="1" x14ac:dyDescent="0.4">
      <c r="B1155" s="6"/>
      <c r="C1155" s="208" t="str" cm="1">
        <f t="array" aca="1" ref="C1155" ca="1">HYPERLINK("#"&amp;CELL("address",INDEX('Data Items List'!C:C,MATCH("Data Item", 'Data Items List'!C:C,0))),"Return to data items list")</f>
        <v>Return to data items list</v>
      </c>
      <c r="D1155" s="209"/>
      <c r="E1155" s="7"/>
    </row>
    <row r="1156" spans="1:5" ht="18" customHeight="1" x14ac:dyDescent="0.35">
      <c r="B1156" s="8" t="s">
        <v>304</v>
      </c>
      <c r="C1156" s="248" t="s">
        <v>222</v>
      </c>
      <c r="D1156" s="249"/>
    </row>
    <row r="1157" spans="1:5" ht="18" customHeight="1" x14ac:dyDescent="0.35">
      <c r="B1157" s="110" t="s">
        <v>305</v>
      </c>
      <c r="C1157" s="240" t="s">
        <v>613</v>
      </c>
      <c r="D1157" s="223"/>
    </row>
    <row r="1158" spans="1:5" ht="18" customHeight="1" x14ac:dyDescent="0.35">
      <c r="B1158" s="110" t="s">
        <v>307</v>
      </c>
      <c r="C1158" s="240" t="s">
        <v>530</v>
      </c>
      <c r="D1158" s="223"/>
    </row>
    <row r="1159" spans="1:5" ht="18" customHeight="1" x14ac:dyDescent="0.35">
      <c r="B1159" s="110" t="s">
        <v>309</v>
      </c>
      <c r="C1159" s="240" t="s">
        <v>310</v>
      </c>
      <c r="D1159" s="223"/>
    </row>
    <row r="1160" spans="1:5" ht="18" customHeight="1" x14ac:dyDescent="0.35">
      <c r="B1160" s="110" t="s">
        <v>311</v>
      </c>
      <c r="C1160" s="240" t="s">
        <v>460</v>
      </c>
      <c r="D1160" s="223"/>
    </row>
    <row r="1161" spans="1:5" ht="18" customHeight="1" x14ac:dyDescent="0.35">
      <c r="B1161" s="110" t="s">
        <v>313</v>
      </c>
      <c r="C1161" s="239" t="s">
        <v>314</v>
      </c>
      <c r="D1161" s="240"/>
    </row>
    <row r="1162" spans="1:5" ht="18" customHeight="1" x14ac:dyDescent="0.35">
      <c r="B1162" s="110" t="s">
        <v>315</v>
      </c>
      <c r="C1162" s="239" t="s">
        <v>330</v>
      </c>
      <c r="D1162" s="223"/>
    </row>
    <row r="1163" spans="1:5" ht="18" customHeight="1" x14ac:dyDescent="0.35">
      <c r="B1163" s="110" t="s">
        <v>1985</v>
      </c>
      <c r="C1163" s="239" t="s">
        <v>532</v>
      </c>
      <c r="D1163" s="240"/>
    </row>
    <row r="1164" spans="1:5" ht="18" customHeight="1" x14ac:dyDescent="0.35">
      <c r="B1164" s="250" t="s">
        <v>317</v>
      </c>
      <c r="C1164" s="9" t="s">
        <v>318</v>
      </c>
      <c r="D1164" s="10" t="s">
        <v>319</v>
      </c>
    </row>
    <row r="1165" spans="1:5" ht="18" customHeight="1" x14ac:dyDescent="0.35">
      <c r="B1165" s="250"/>
      <c r="C1165" s="13" t="s">
        <v>614</v>
      </c>
      <c r="D1165" s="102" t="s">
        <v>306</v>
      </c>
    </row>
    <row r="1166" spans="1:5" ht="30" customHeight="1" x14ac:dyDescent="0.35">
      <c r="B1166" s="250"/>
      <c r="C1166" s="13" t="s">
        <v>615</v>
      </c>
      <c r="D1166" s="102" t="s">
        <v>306</v>
      </c>
    </row>
    <row r="1167" spans="1:5" ht="18" customHeight="1" x14ac:dyDescent="0.35">
      <c r="B1167" s="250"/>
      <c r="C1167" s="13" t="s">
        <v>616</v>
      </c>
      <c r="D1167" s="102" t="s">
        <v>306</v>
      </c>
    </row>
    <row r="1168" spans="1:5" ht="18" customHeight="1" x14ac:dyDescent="0.35">
      <c r="B1168" s="250"/>
      <c r="C1168" s="13" t="s">
        <v>617</v>
      </c>
      <c r="D1168" s="102" t="s">
        <v>306</v>
      </c>
    </row>
    <row r="1169" spans="1:5" ht="60" customHeight="1" x14ac:dyDescent="0.35">
      <c r="B1169" s="110" t="s">
        <v>322</v>
      </c>
      <c r="C1169" s="239" t="s">
        <v>618</v>
      </c>
      <c r="D1169" s="240"/>
    </row>
    <row r="1170" spans="1:5" ht="18" customHeight="1" x14ac:dyDescent="0.35">
      <c r="B1170" s="110" t="s">
        <v>323</v>
      </c>
      <c r="C1170" s="240" t="s">
        <v>619</v>
      </c>
      <c r="D1170" s="223"/>
    </row>
    <row r="1171" spans="1:5" ht="18" customHeight="1" x14ac:dyDescent="0.35">
      <c r="B1171" s="110" t="s">
        <v>324</v>
      </c>
      <c r="C1171" s="251" t="s">
        <v>325</v>
      </c>
      <c r="D1171" s="252"/>
    </row>
    <row r="1172" spans="1:5" ht="18" customHeight="1" thickBot="1" x14ac:dyDescent="0.4">
      <c r="B1172" s="11" t="s">
        <v>326</v>
      </c>
      <c r="C1172" s="246" t="s">
        <v>327</v>
      </c>
      <c r="D1172" s="247"/>
    </row>
    <row r="1173" spans="1:5" ht="15" customHeight="1" thickBot="1" x14ac:dyDescent="0.4">
      <c r="A1173" s="112"/>
    </row>
    <row r="1174" spans="1:5" ht="15" customHeight="1" thickBot="1" x14ac:dyDescent="0.4">
      <c r="B1174" s="6"/>
      <c r="C1174" s="208" t="str" cm="1">
        <f t="array" aca="1" ref="C1174" ca="1">HYPERLINK("#"&amp;CELL("address",INDEX('Data Items List'!C:C,MATCH("Data Item", 'Data Items List'!C:C,0))),"Return to data items list")</f>
        <v>Return to data items list</v>
      </c>
      <c r="D1174" s="209"/>
      <c r="E1174" s="7"/>
    </row>
    <row r="1175" spans="1:5" ht="18" customHeight="1" x14ac:dyDescent="0.35">
      <c r="B1175" s="8" t="s">
        <v>304</v>
      </c>
      <c r="C1175" s="248" t="s">
        <v>223</v>
      </c>
      <c r="D1175" s="249"/>
    </row>
    <row r="1176" spans="1:5" ht="18" customHeight="1" x14ac:dyDescent="0.35">
      <c r="B1176" s="110" t="s">
        <v>305</v>
      </c>
      <c r="C1176" s="240" t="s">
        <v>620</v>
      </c>
      <c r="D1176" s="223"/>
    </row>
    <row r="1177" spans="1:5" ht="18" customHeight="1" x14ac:dyDescent="0.35">
      <c r="B1177" s="110" t="s">
        <v>307</v>
      </c>
      <c r="C1177" s="240" t="s">
        <v>530</v>
      </c>
      <c r="D1177" s="223"/>
    </row>
    <row r="1178" spans="1:5" ht="18" customHeight="1" x14ac:dyDescent="0.35">
      <c r="B1178" s="110" t="s">
        <v>309</v>
      </c>
      <c r="C1178" s="240" t="s">
        <v>310</v>
      </c>
      <c r="D1178" s="223"/>
    </row>
    <row r="1179" spans="1:5" ht="18" customHeight="1" x14ac:dyDescent="0.35">
      <c r="B1179" s="110" t="s">
        <v>311</v>
      </c>
      <c r="C1179" s="240" t="s">
        <v>621</v>
      </c>
      <c r="D1179" s="223"/>
    </row>
    <row r="1180" spans="1:5" ht="18" customHeight="1" x14ac:dyDescent="0.35">
      <c r="B1180" s="110" t="s">
        <v>313</v>
      </c>
      <c r="C1180" s="239" t="s">
        <v>314</v>
      </c>
      <c r="D1180" s="240"/>
    </row>
    <row r="1181" spans="1:5" ht="18" customHeight="1" x14ac:dyDescent="0.35">
      <c r="B1181" s="110" t="s">
        <v>315</v>
      </c>
      <c r="C1181" s="239" t="s">
        <v>330</v>
      </c>
      <c r="D1181" s="223"/>
    </row>
    <row r="1182" spans="1:5" ht="18" customHeight="1" x14ac:dyDescent="0.35">
      <c r="B1182" s="110" t="s">
        <v>1985</v>
      </c>
      <c r="C1182" s="239" t="s">
        <v>532</v>
      </c>
      <c r="D1182" s="240"/>
    </row>
    <row r="1183" spans="1:5" ht="18" customHeight="1" x14ac:dyDescent="0.35">
      <c r="B1183" s="250" t="s">
        <v>317</v>
      </c>
      <c r="C1183" s="9" t="s">
        <v>318</v>
      </c>
      <c r="D1183" s="10" t="s">
        <v>319</v>
      </c>
    </row>
    <row r="1184" spans="1:5" ht="18" customHeight="1" x14ac:dyDescent="0.35">
      <c r="B1184" s="250"/>
      <c r="C1184" s="13" t="s">
        <v>448</v>
      </c>
      <c r="D1184" s="102" t="s">
        <v>306</v>
      </c>
    </row>
    <row r="1185" spans="1:5" ht="18" customHeight="1" x14ac:dyDescent="0.35">
      <c r="B1185" s="250"/>
      <c r="C1185" s="13" t="s">
        <v>449</v>
      </c>
      <c r="D1185" s="102" t="s">
        <v>306</v>
      </c>
    </row>
    <row r="1186" spans="1:5" ht="30" customHeight="1" x14ac:dyDescent="0.35">
      <c r="B1186" s="110" t="s">
        <v>322</v>
      </c>
      <c r="C1186" s="239" t="s">
        <v>487</v>
      </c>
      <c r="D1186" s="240"/>
    </row>
    <row r="1187" spans="1:5" ht="18" customHeight="1" x14ac:dyDescent="0.35">
      <c r="B1187" s="110" t="s">
        <v>323</v>
      </c>
      <c r="C1187" s="240" t="s">
        <v>622</v>
      </c>
      <c r="D1187" s="223"/>
    </row>
    <row r="1188" spans="1:5" ht="18" customHeight="1" x14ac:dyDescent="0.35">
      <c r="B1188" s="110" t="s">
        <v>324</v>
      </c>
      <c r="C1188" s="251" t="s">
        <v>325</v>
      </c>
      <c r="D1188" s="252"/>
    </row>
    <row r="1189" spans="1:5" ht="18" customHeight="1" thickBot="1" x14ac:dyDescent="0.4">
      <c r="B1189" s="11" t="s">
        <v>326</v>
      </c>
      <c r="C1189" s="246" t="s">
        <v>327</v>
      </c>
      <c r="D1189" s="247"/>
    </row>
    <row r="1190" spans="1:5" ht="15" customHeight="1" thickBot="1" x14ac:dyDescent="0.4">
      <c r="A1190" s="112"/>
    </row>
    <row r="1191" spans="1:5" ht="15" customHeight="1" thickBot="1" x14ac:dyDescent="0.4">
      <c r="B1191" s="6"/>
      <c r="C1191" s="208" t="str" cm="1">
        <f t="array" aca="1" ref="C1191" ca="1">HYPERLINK("#"&amp;CELL("address",INDEX('Data Items List'!C:C,MATCH("Data Item", 'Data Items List'!C:C,0))),"Return to data items list")</f>
        <v>Return to data items list</v>
      </c>
      <c r="D1191" s="209"/>
      <c r="E1191" s="7"/>
    </row>
    <row r="1192" spans="1:5" ht="30" customHeight="1" x14ac:dyDescent="0.35">
      <c r="B1192" s="8" t="s">
        <v>304</v>
      </c>
      <c r="C1192" s="248" t="s">
        <v>225</v>
      </c>
      <c r="D1192" s="249"/>
    </row>
    <row r="1193" spans="1:5" ht="18" customHeight="1" x14ac:dyDescent="0.35">
      <c r="B1193" s="110" t="s">
        <v>305</v>
      </c>
      <c r="C1193" s="240" t="s">
        <v>623</v>
      </c>
      <c r="D1193" s="223"/>
    </row>
    <row r="1194" spans="1:5" ht="18" customHeight="1" x14ac:dyDescent="0.35">
      <c r="B1194" s="110" t="s">
        <v>307</v>
      </c>
      <c r="C1194" s="240" t="s">
        <v>530</v>
      </c>
      <c r="D1194" s="223"/>
    </row>
    <row r="1195" spans="1:5" ht="18" customHeight="1" x14ac:dyDescent="0.35">
      <c r="B1195" s="110" t="s">
        <v>309</v>
      </c>
      <c r="C1195" s="240" t="s">
        <v>310</v>
      </c>
      <c r="D1195" s="223"/>
    </row>
    <row r="1196" spans="1:5" ht="18" customHeight="1" x14ac:dyDescent="0.35">
      <c r="B1196" s="110" t="s">
        <v>311</v>
      </c>
      <c r="C1196" s="240" t="s">
        <v>624</v>
      </c>
      <c r="D1196" s="223"/>
    </row>
    <row r="1197" spans="1:5" ht="18" customHeight="1" x14ac:dyDescent="0.35">
      <c r="B1197" s="110" t="s">
        <v>313</v>
      </c>
      <c r="C1197" s="239" t="s">
        <v>314</v>
      </c>
      <c r="D1197" s="240"/>
    </row>
    <row r="1198" spans="1:5" ht="18" customHeight="1" x14ac:dyDescent="0.35">
      <c r="B1198" s="110" t="s">
        <v>315</v>
      </c>
      <c r="C1198" s="239" t="s">
        <v>330</v>
      </c>
      <c r="D1198" s="223"/>
    </row>
    <row r="1199" spans="1:5" ht="18" customHeight="1" x14ac:dyDescent="0.35">
      <c r="B1199" s="110" t="s">
        <v>1985</v>
      </c>
      <c r="C1199" s="239" t="s">
        <v>532</v>
      </c>
      <c r="D1199" s="240"/>
    </row>
    <row r="1200" spans="1:5" ht="18" customHeight="1" x14ac:dyDescent="0.35">
      <c r="B1200" s="250" t="s">
        <v>317</v>
      </c>
      <c r="C1200" s="9" t="s">
        <v>318</v>
      </c>
      <c r="D1200" s="10" t="s">
        <v>319</v>
      </c>
    </row>
    <row r="1201" spans="1:5" ht="30" customHeight="1" x14ac:dyDescent="0.35">
      <c r="B1201" s="250"/>
      <c r="C1201" s="13" t="s">
        <v>625</v>
      </c>
      <c r="D1201" s="102" t="s">
        <v>306</v>
      </c>
    </row>
    <row r="1202" spans="1:5" ht="30" customHeight="1" x14ac:dyDescent="0.35">
      <c r="B1202" s="250"/>
      <c r="C1202" s="13" t="s">
        <v>626</v>
      </c>
      <c r="D1202" s="102" t="s">
        <v>306</v>
      </c>
    </row>
    <row r="1203" spans="1:5" ht="30" customHeight="1" x14ac:dyDescent="0.35">
      <c r="B1203" s="250"/>
      <c r="C1203" s="13" t="s">
        <v>627</v>
      </c>
      <c r="D1203" s="102" t="s">
        <v>306</v>
      </c>
    </row>
    <row r="1204" spans="1:5" ht="45" customHeight="1" x14ac:dyDescent="0.35">
      <c r="B1204" s="250"/>
      <c r="C1204" s="13" t="s">
        <v>628</v>
      </c>
      <c r="D1204" s="102" t="s">
        <v>306</v>
      </c>
    </row>
    <row r="1205" spans="1:5" ht="75" customHeight="1" x14ac:dyDescent="0.35">
      <c r="B1205" s="110" t="s">
        <v>322</v>
      </c>
      <c r="C1205" s="239" t="s">
        <v>629</v>
      </c>
      <c r="D1205" s="240"/>
    </row>
    <row r="1206" spans="1:5" ht="18" customHeight="1" x14ac:dyDescent="0.35">
      <c r="B1206" s="110" t="s">
        <v>323</v>
      </c>
      <c r="C1206" s="240" t="s">
        <v>630</v>
      </c>
      <c r="D1206" s="223"/>
    </row>
    <row r="1207" spans="1:5" ht="18" customHeight="1" x14ac:dyDescent="0.35">
      <c r="B1207" s="110" t="s">
        <v>324</v>
      </c>
      <c r="C1207" s="251" t="s">
        <v>325</v>
      </c>
      <c r="D1207" s="252"/>
    </row>
    <row r="1208" spans="1:5" ht="18" customHeight="1" thickBot="1" x14ac:dyDescent="0.4">
      <c r="B1208" s="11" t="s">
        <v>326</v>
      </c>
      <c r="C1208" s="246" t="s">
        <v>327</v>
      </c>
      <c r="D1208" s="247"/>
    </row>
    <row r="1209" spans="1:5" ht="15" customHeight="1" thickBot="1" x14ac:dyDescent="0.4">
      <c r="A1209" s="112"/>
    </row>
    <row r="1210" spans="1:5" ht="15" customHeight="1" thickBot="1" x14ac:dyDescent="0.4">
      <c r="B1210" s="6"/>
      <c r="C1210" s="208" t="str" cm="1">
        <f t="array" aca="1" ref="C1210" ca="1">HYPERLINK("#"&amp;CELL("address",INDEX('Data Items List'!C:C,MATCH("Data Item", 'Data Items List'!C:C,0))),"Return to data items list")</f>
        <v>Return to data items list</v>
      </c>
      <c r="D1210" s="209"/>
      <c r="E1210" s="7"/>
    </row>
    <row r="1211" spans="1:5" ht="18" customHeight="1" x14ac:dyDescent="0.35">
      <c r="B1211" s="8" t="s">
        <v>304</v>
      </c>
      <c r="C1211" s="248" t="s">
        <v>226</v>
      </c>
      <c r="D1211" s="249"/>
    </row>
    <row r="1212" spans="1:5" ht="18" customHeight="1" x14ac:dyDescent="0.35">
      <c r="B1212" s="110" t="s">
        <v>305</v>
      </c>
      <c r="C1212" s="240" t="s">
        <v>631</v>
      </c>
      <c r="D1212" s="223"/>
    </row>
    <row r="1213" spans="1:5" ht="18" customHeight="1" x14ac:dyDescent="0.35">
      <c r="B1213" s="110" t="s">
        <v>307</v>
      </c>
      <c r="C1213" s="240" t="s">
        <v>530</v>
      </c>
      <c r="D1213" s="223"/>
    </row>
    <row r="1214" spans="1:5" ht="18" customHeight="1" x14ac:dyDescent="0.35">
      <c r="B1214" s="110" t="s">
        <v>309</v>
      </c>
      <c r="C1214" s="240" t="s">
        <v>310</v>
      </c>
      <c r="D1214" s="223"/>
    </row>
    <row r="1215" spans="1:5" ht="18" customHeight="1" x14ac:dyDescent="0.35">
      <c r="B1215" s="110" t="s">
        <v>311</v>
      </c>
      <c r="C1215" s="240" t="s">
        <v>632</v>
      </c>
      <c r="D1215" s="223"/>
    </row>
    <row r="1216" spans="1:5" ht="18" customHeight="1" x14ac:dyDescent="0.35">
      <c r="B1216" s="110" t="s">
        <v>313</v>
      </c>
      <c r="C1216" s="239" t="s">
        <v>314</v>
      </c>
      <c r="D1216" s="240"/>
    </row>
    <row r="1217" spans="1:5" ht="18" customHeight="1" x14ac:dyDescent="0.35">
      <c r="B1217" s="110" t="s">
        <v>315</v>
      </c>
      <c r="C1217" s="239" t="s">
        <v>330</v>
      </c>
      <c r="D1217" s="223"/>
    </row>
    <row r="1218" spans="1:5" ht="18" customHeight="1" x14ac:dyDescent="0.35">
      <c r="B1218" s="110" t="s">
        <v>1985</v>
      </c>
      <c r="C1218" s="239" t="s">
        <v>447</v>
      </c>
      <c r="D1218" s="240"/>
    </row>
    <row r="1219" spans="1:5" ht="18" customHeight="1" x14ac:dyDescent="0.35">
      <c r="B1219" s="250" t="s">
        <v>317</v>
      </c>
      <c r="C1219" s="9" t="s">
        <v>318</v>
      </c>
      <c r="D1219" s="10" t="s">
        <v>319</v>
      </c>
    </row>
    <row r="1220" spans="1:5" ht="18" customHeight="1" x14ac:dyDescent="0.35">
      <c r="B1220" s="250"/>
      <c r="C1220" s="13" t="s">
        <v>448</v>
      </c>
      <c r="D1220" s="102" t="s">
        <v>306</v>
      </c>
    </row>
    <row r="1221" spans="1:5" ht="18" customHeight="1" x14ac:dyDescent="0.35">
      <c r="B1221" s="250"/>
      <c r="C1221" s="13" t="s">
        <v>449</v>
      </c>
      <c r="D1221" s="102" t="s">
        <v>306</v>
      </c>
    </row>
    <row r="1222" spans="1:5" ht="30" customHeight="1" x14ac:dyDescent="0.35">
      <c r="B1222" s="110" t="s">
        <v>322</v>
      </c>
      <c r="C1222" s="239" t="s">
        <v>487</v>
      </c>
      <c r="D1222" s="240"/>
    </row>
    <row r="1223" spans="1:5" ht="18" customHeight="1" x14ac:dyDescent="0.35">
      <c r="B1223" s="110" t="s">
        <v>323</v>
      </c>
      <c r="C1223" s="240" t="s">
        <v>306</v>
      </c>
      <c r="D1223" s="223"/>
    </row>
    <row r="1224" spans="1:5" ht="18" customHeight="1" x14ac:dyDescent="0.35">
      <c r="B1224" s="110" t="s">
        <v>324</v>
      </c>
      <c r="C1224" s="251" t="s">
        <v>325</v>
      </c>
      <c r="D1224" s="252"/>
    </row>
    <row r="1225" spans="1:5" ht="18" customHeight="1" thickBot="1" x14ac:dyDescent="0.4">
      <c r="B1225" s="11" t="s">
        <v>326</v>
      </c>
      <c r="C1225" s="246" t="s">
        <v>327</v>
      </c>
      <c r="D1225" s="247"/>
    </row>
    <row r="1226" spans="1:5" ht="15" customHeight="1" thickBot="1" x14ac:dyDescent="0.4">
      <c r="A1226" s="112"/>
    </row>
    <row r="1227" spans="1:5" ht="15" customHeight="1" thickBot="1" x14ac:dyDescent="0.4">
      <c r="B1227" s="6"/>
      <c r="C1227" s="208" t="str" cm="1">
        <f t="array" aca="1" ref="C1227" ca="1">HYPERLINK("#"&amp;CELL("address",INDEX('Data Items List'!C:C,MATCH("Data Item", 'Data Items List'!C:C,0))),"Return to data items list")</f>
        <v>Return to data items list</v>
      </c>
      <c r="D1227" s="209"/>
      <c r="E1227" s="7"/>
    </row>
    <row r="1228" spans="1:5" ht="18" customHeight="1" x14ac:dyDescent="0.35">
      <c r="B1228" s="8" t="s">
        <v>304</v>
      </c>
      <c r="C1228" s="248" t="s">
        <v>228</v>
      </c>
      <c r="D1228" s="249"/>
    </row>
    <row r="1229" spans="1:5" ht="18" customHeight="1" x14ac:dyDescent="0.35">
      <c r="B1229" s="110" t="s">
        <v>305</v>
      </c>
      <c r="C1229" s="240" t="s">
        <v>633</v>
      </c>
      <c r="D1229" s="223"/>
    </row>
    <row r="1230" spans="1:5" ht="18" customHeight="1" x14ac:dyDescent="0.35">
      <c r="B1230" s="110" t="s">
        <v>307</v>
      </c>
      <c r="C1230" s="240" t="s">
        <v>530</v>
      </c>
      <c r="D1230" s="223"/>
    </row>
    <row r="1231" spans="1:5" ht="18" customHeight="1" x14ac:dyDescent="0.35">
      <c r="B1231" s="110" t="s">
        <v>309</v>
      </c>
      <c r="C1231" s="240" t="s">
        <v>310</v>
      </c>
      <c r="D1231" s="223"/>
    </row>
    <row r="1232" spans="1:5" ht="18" customHeight="1" x14ac:dyDescent="0.35">
      <c r="B1232" s="110" t="s">
        <v>311</v>
      </c>
      <c r="C1232" s="240" t="s">
        <v>634</v>
      </c>
      <c r="D1232" s="223"/>
    </row>
    <row r="1233" spans="1:5" ht="18" customHeight="1" x14ac:dyDescent="0.35">
      <c r="B1233" s="110" t="s">
        <v>313</v>
      </c>
      <c r="C1233" s="239" t="s">
        <v>314</v>
      </c>
      <c r="D1233" s="240"/>
    </row>
    <row r="1234" spans="1:5" ht="18" customHeight="1" x14ac:dyDescent="0.35">
      <c r="B1234" s="110" t="s">
        <v>315</v>
      </c>
      <c r="C1234" s="239" t="s">
        <v>330</v>
      </c>
      <c r="D1234" s="223"/>
    </row>
    <row r="1235" spans="1:5" ht="18" customHeight="1" x14ac:dyDescent="0.35">
      <c r="B1235" s="110" t="s">
        <v>1985</v>
      </c>
      <c r="C1235" s="239" t="s">
        <v>532</v>
      </c>
      <c r="D1235" s="240"/>
    </row>
    <row r="1236" spans="1:5" ht="18" customHeight="1" x14ac:dyDescent="0.35">
      <c r="B1236" s="250" t="s">
        <v>317</v>
      </c>
      <c r="C1236" s="9" t="s">
        <v>318</v>
      </c>
      <c r="D1236" s="10" t="s">
        <v>319</v>
      </c>
    </row>
    <row r="1237" spans="1:5" ht="30" customHeight="1" x14ac:dyDescent="0.35">
      <c r="B1237" s="250"/>
      <c r="C1237" s="13" t="s">
        <v>635</v>
      </c>
      <c r="D1237" s="102" t="s">
        <v>306</v>
      </c>
    </row>
    <row r="1238" spans="1:5" ht="30" customHeight="1" x14ac:dyDescent="0.35">
      <c r="B1238" s="250"/>
      <c r="C1238" s="13" t="s">
        <v>636</v>
      </c>
      <c r="D1238" s="102" t="s">
        <v>306</v>
      </c>
    </row>
    <row r="1239" spans="1:5" ht="30" customHeight="1" x14ac:dyDescent="0.35">
      <c r="B1239" s="250"/>
      <c r="C1239" s="13" t="s">
        <v>637</v>
      </c>
      <c r="D1239" s="102" t="s">
        <v>306</v>
      </c>
    </row>
    <row r="1240" spans="1:5" ht="30" customHeight="1" x14ac:dyDescent="0.35">
      <c r="B1240" s="250"/>
      <c r="C1240" s="13" t="s">
        <v>638</v>
      </c>
      <c r="D1240" s="102" t="s">
        <v>306</v>
      </c>
    </row>
    <row r="1241" spans="1:5" ht="90" customHeight="1" x14ac:dyDescent="0.35">
      <c r="B1241" s="110" t="s">
        <v>322</v>
      </c>
      <c r="C1241" s="239" t="s">
        <v>639</v>
      </c>
      <c r="D1241" s="240"/>
    </row>
    <row r="1242" spans="1:5" ht="18" customHeight="1" x14ac:dyDescent="0.35">
      <c r="B1242" s="110" t="s">
        <v>323</v>
      </c>
      <c r="C1242" s="240" t="s">
        <v>592</v>
      </c>
      <c r="D1242" s="223"/>
    </row>
    <row r="1243" spans="1:5" ht="18" customHeight="1" x14ac:dyDescent="0.35">
      <c r="B1243" s="110" t="s">
        <v>324</v>
      </c>
      <c r="C1243" s="251" t="s">
        <v>325</v>
      </c>
      <c r="D1243" s="252"/>
    </row>
    <row r="1244" spans="1:5" ht="18" customHeight="1" thickBot="1" x14ac:dyDescent="0.4">
      <c r="B1244" s="11" t="s">
        <v>326</v>
      </c>
      <c r="C1244" s="246" t="s">
        <v>327</v>
      </c>
      <c r="D1244" s="247"/>
    </row>
    <row r="1245" spans="1:5" ht="15" customHeight="1" thickBot="1" x14ac:dyDescent="0.4">
      <c r="A1245" s="112"/>
    </row>
    <row r="1246" spans="1:5" ht="15" customHeight="1" thickBot="1" x14ac:dyDescent="0.4">
      <c r="B1246" s="6"/>
      <c r="C1246" s="208" t="str" cm="1">
        <f t="array" aca="1" ref="C1246" ca="1">HYPERLINK("#"&amp;CELL("address",INDEX('Data Items List'!C:C,MATCH("Data Item", 'Data Items List'!C:C,0))),"Return to data items list")</f>
        <v>Return to data items list</v>
      </c>
      <c r="D1246" s="209"/>
      <c r="E1246" s="7"/>
    </row>
    <row r="1247" spans="1:5" ht="18" customHeight="1" x14ac:dyDescent="0.35">
      <c r="B1247" s="8" t="s">
        <v>304</v>
      </c>
      <c r="C1247" s="248" t="s">
        <v>229</v>
      </c>
      <c r="D1247" s="249"/>
    </row>
    <row r="1248" spans="1:5" ht="18" customHeight="1" x14ac:dyDescent="0.35">
      <c r="B1248" s="110" t="s">
        <v>305</v>
      </c>
      <c r="C1248" s="240" t="s">
        <v>640</v>
      </c>
      <c r="D1248" s="223"/>
    </row>
    <row r="1249" spans="1:5" ht="18" customHeight="1" x14ac:dyDescent="0.35">
      <c r="B1249" s="110" t="s">
        <v>307</v>
      </c>
      <c r="C1249" s="240" t="s">
        <v>530</v>
      </c>
      <c r="D1249" s="223"/>
    </row>
    <row r="1250" spans="1:5" ht="18" customHeight="1" x14ac:dyDescent="0.35">
      <c r="B1250" s="110" t="s">
        <v>309</v>
      </c>
      <c r="C1250" s="240" t="s">
        <v>310</v>
      </c>
      <c r="D1250" s="223"/>
    </row>
    <row r="1251" spans="1:5" ht="18" customHeight="1" x14ac:dyDescent="0.35">
      <c r="B1251" s="110" t="s">
        <v>311</v>
      </c>
      <c r="C1251" s="240" t="s">
        <v>641</v>
      </c>
      <c r="D1251" s="223"/>
    </row>
    <row r="1252" spans="1:5" ht="18" customHeight="1" x14ac:dyDescent="0.35">
      <c r="B1252" s="110" t="s">
        <v>313</v>
      </c>
      <c r="C1252" s="239" t="s">
        <v>314</v>
      </c>
      <c r="D1252" s="240"/>
    </row>
    <row r="1253" spans="1:5" ht="18" customHeight="1" x14ac:dyDescent="0.35">
      <c r="B1253" s="110" t="s">
        <v>315</v>
      </c>
      <c r="C1253" s="239" t="s">
        <v>330</v>
      </c>
      <c r="D1253" s="223"/>
    </row>
    <row r="1254" spans="1:5" ht="18" customHeight="1" x14ac:dyDescent="0.35">
      <c r="B1254" s="110" t="s">
        <v>1985</v>
      </c>
      <c r="C1254" s="239" t="s">
        <v>447</v>
      </c>
      <c r="D1254" s="240"/>
    </row>
    <row r="1255" spans="1:5" ht="18" customHeight="1" x14ac:dyDescent="0.35">
      <c r="B1255" s="250" t="s">
        <v>317</v>
      </c>
      <c r="C1255" s="9" t="s">
        <v>318</v>
      </c>
      <c r="D1255" s="10" t="s">
        <v>319</v>
      </c>
    </row>
    <row r="1256" spans="1:5" ht="18" customHeight="1" x14ac:dyDescent="0.35">
      <c r="B1256" s="250"/>
      <c r="C1256" s="13" t="s">
        <v>448</v>
      </c>
      <c r="D1256" s="102" t="s">
        <v>306</v>
      </c>
    </row>
    <row r="1257" spans="1:5" ht="18" customHeight="1" x14ac:dyDescent="0.35">
      <c r="B1257" s="250"/>
      <c r="C1257" s="13" t="s">
        <v>449</v>
      </c>
      <c r="D1257" s="102" t="s">
        <v>306</v>
      </c>
    </row>
    <row r="1258" spans="1:5" ht="30" customHeight="1" x14ac:dyDescent="0.35">
      <c r="B1258" s="110" t="s">
        <v>322</v>
      </c>
      <c r="C1258" s="239" t="s">
        <v>487</v>
      </c>
      <c r="D1258" s="240"/>
    </row>
    <row r="1259" spans="1:5" ht="18" customHeight="1" x14ac:dyDescent="0.35">
      <c r="B1259" s="110" t="s">
        <v>323</v>
      </c>
      <c r="C1259" s="240" t="s">
        <v>306</v>
      </c>
      <c r="D1259" s="223"/>
    </row>
    <row r="1260" spans="1:5" ht="18" customHeight="1" x14ac:dyDescent="0.35">
      <c r="B1260" s="110" t="s">
        <v>324</v>
      </c>
      <c r="C1260" s="251" t="s">
        <v>325</v>
      </c>
      <c r="D1260" s="252"/>
    </row>
    <row r="1261" spans="1:5" ht="18" customHeight="1" thickBot="1" x14ac:dyDescent="0.4">
      <c r="B1261" s="11" t="s">
        <v>326</v>
      </c>
      <c r="C1261" s="246" t="s">
        <v>327</v>
      </c>
      <c r="D1261" s="247"/>
    </row>
    <row r="1262" spans="1:5" ht="15" customHeight="1" thickBot="1" x14ac:dyDescent="0.4">
      <c r="A1262" s="112"/>
    </row>
    <row r="1263" spans="1:5" ht="15" customHeight="1" thickBot="1" x14ac:dyDescent="0.4">
      <c r="B1263" s="6"/>
      <c r="C1263" s="208" t="str" cm="1">
        <f t="array" aca="1" ref="C1263" ca="1">HYPERLINK("#"&amp;CELL("address",INDEX('Data Items List'!C:C,MATCH("Data Item", 'Data Items List'!C:C,0))),"Return to data items list")</f>
        <v>Return to data items list</v>
      </c>
      <c r="D1263" s="209"/>
      <c r="E1263" s="7"/>
    </row>
    <row r="1264" spans="1:5" ht="30" customHeight="1" x14ac:dyDescent="0.35">
      <c r="B1264" s="8" t="s">
        <v>304</v>
      </c>
      <c r="C1264" s="248" t="s">
        <v>103</v>
      </c>
      <c r="D1264" s="249"/>
    </row>
    <row r="1265" spans="2:4" ht="18" customHeight="1" x14ac:dyDescent="0.35">
      <c r="B1265" s="110" t="s">
        <v>305</v>
      </c>
      <c r="C1265" s="240" t="s">
        <v>642</v>
      </c>
      <c r="D1265" s="223"/>
    </row>
    <row r="1266" spans="2:4" ht="18" customHeight="1" x14ac:dyDescent="0.35">
      <c r="B1266" s="110" t="s">
        <v>307</v>
      </c>
      <c r="C1266" s="240" t="s">
        <v>530</v>
      </c>
      <c r="D1266" s="223"/>
    </row>
    <row r="1267" spans="2:4" ht="18" customHeight="1" x14ac:dyDescent="0.35">
      <c r="B1267" s="110" t="s">
        <v>309</v>
      </c>
      <c r="C1267" s="240" t="s">
        <v>310</v>
      </c>
      <c r="D1267" s="223"/>
    </row>
    <row r="1268" spans="2:4" ht="18" customHeight="1" x14ac:dyDescent="0.35">
      <c r="B1268" s="110" t="s">
        <v>311</v>
      </c>
      <c r="C1268" s="240" t="s">
        <v>643</v>
      </c>
      <c r="D1268" s="223"/>
    </row>
    <row r="1269" spans="2:4" ht="18" customHeight="1" x14ac:dyDescent="0.35">
      <c r="B1269" s="110" t="s">
        <v>313</v>
      </c>
      <c r="C1269" s="239" t="s">
        <v>314</v>
      </c>
      <c r="D1269" s="240"/>
    </row>
    <row r="1270" spans="2:4" ht="18" customHeight="1" x14ac:dyDescent="0.35">
      <c r="B1270" s="110" t="s">
        <v>315</v>
      </c>
      <c r="C1270" s="239" t="s">
        <v>330</v>
      </c>
      <c r="D1270" s="223"/>
    </row>
    <row r="1271" spans="2:4" ht="18" customHeight="1" x14ac:dyDescent="0.35">
      <c r="B1271" s="110" t="s">
        <v>1985</v>
      </c>
      <c r="C1271" s="239" t="s">
        <v>532</v>
      </c>
      <c r="D1271" s="240"/>
    </row>
    <row r="1272" spans="2:4" ht="18" customHeight="1" x14ac:dyDescent="0.35">
      <c r="B1272" s="250" t="s">
        <v>317</v>
      </c>
      <c r="C1272" s="9" t="s">
        <v>318</v>
      </c>
      <c r="D1272" s="10" t="s">
        <v>319</v>
      </c>
    </row>
    <row r="1273" spans="2:4" ht="30" customHeight="1" x14ac:dyDescent="0.35">
      <c r="B1273" s="250"/>
      <c r="C1273" s="13" t="s">
        <v>644</v>
      </c>
      <c r="D1273" s="102" t="s">
        <v>306</v>
      </c>
    </row>
    <row r="1274" spans="2:4" ht="30" customHeight="1" x14ac:dyDescent="0.35">
      <c r="B1274" s="250"/>
      <c r="C1274" s="13" t="s">
        <v>645</v>
      </c>
      <c r="D1274" s="102" t="s">
        <v>306</v>
      </c>
    </row>
    <row r="1275" spans="2:4" ht="45" customHeight="1" x14ac:dyDescent="0.35">
      <c r="B1275" s="250"/>
      <c r="C1275" s="13" t="s">
        <v>646</v>
      </c>
      <c r="D1275" s="102" t="s">
        <v>306</v>
      </c>
    </row>
    <row r="1276" spans="2:4" ht="30" customHeight="1" x14ac:dyDescent="0.35">
      <c r="B1276" s="250"/>
      <c r="C1276" s="13" t="s">
        <v>647</v>
      </c>
      <c r="D1276" s="102" t="s">
        <v>306</v>
      </c>
    </row>
    <row r="1277" spans="2:4" ht="105" customHeight="1" x14ac:dyDescent="0.35">
      <c r="B1277" s="110" t="s">
        <v>322</v>
      </c>
      <c r="C1277" s="239" t="s">
        <v>648</v>
      </c>
      <c r="D1277" s="240"/>
    </row>
    <row r="1278" spans="2:4" ht="18" customHeight="1" x14ac:dyDescent="0.35">
      <c r="B1278" s="110" t="s">
        <v>323</v>
      </c>
      <c r="C1278" s="240" t="s">
        <v>306</v>
      </c>
      <c r="D1278" s="223"/>
    </row>
    <row r="1279" spans="2:4" ht="18" customHeight="1" x14ac:dyDescent="0.35">
      <c r="B1279" s="110" t="s">
        <v>324</v>
      </c>
      <c r="C1279" s="251" t="s">
        <v>325</v>
      </c>
      <c r="D1279" s="252"/>
    </row>
    <row r="1280" spans="2:4" ht="18" customHeight="1" thickBot="1" x14ac:dyDescent="0.4">
      <c r="B1280" s="11" t="s">
        <v>326</v>
      </c>
      <c r="C1280" s="246" t="s">
        <v>327</v>
      </c>
      <c r="D1280" s="247"/>
    </row>
    <row r="1281" spans="1:5" ht="15" customHeight="1" thickBot="1" x14ac:dyDescent="0.4">
      <c r="A1281" s="112"/>
    </row>
    <row r="1282" spans="1:5" ht="15" customHeight="1" thickBot="1" x14ac:dyDescent="0.4">
      <c r="B1282" s="6"/>
      <c r="C1282" s="208" t="str" cm="1">
        <f t="array" aca="1" ref="C1282" ca="1">HYPERLINK("#"&amp;CELL("address",INDEX('Data Items List'!C:C,MATCH("Data Item", 'Data Items List'!C:C,0))),"Return to data items list")</f>
        <v>Return to data items list</v>
      </c>
      <c r="D1282" s="209"/>
      <c r="E1282" s="7"/>
    </row>
    <row r="1283" spans="1:5" ht="30" customHeight="1" x14ac:dyDescent="0.35">
      <c r="B1283" s="8" t="s">
        <v>304</v>
      </c>
      <c r="C1283" s="248" t="s">
        <v>105</v>
      </c>
      <c r="D1283" s="249"/>
    </row>
    <row r="1284" spans="1:5" ht="18" customHeight="1" x14ac:dyDescent="0.35">
      <c r="B1284" s="110" t="s">
        <v>305</v>
      </c>
      <c r="C1284" s="240" t="s">
        <v>649</v>
      </c>
      <c r="D1284" s="223"/>
    </row>
    <row r="1285" spans="1:5" ht="18" customHeight="1" x14ac:dyDescent="0.35">
      <c r="B1285" s="110" t="s">
        <v>307</v>
      </c>
      <c r="C1285" s="240" t="s">
        <v>530</v>
      </c>
      <c r="D1285" s="223"/>
    </row>
    <row r="1286" spans="1:5" ht="18" customHeight="1" x14ac:dyDescent="0.35">
      <c r="B1286" s="110" t="s">
        <v>309</v>
      </c>
      <c r="C1286" s="240" t="s">
        <v>310</v>
      </c>
      <c r="D1286" s="223"/>
    </row>
    <row r="1287" spans="1:5" ht="18" customHeight="1" x14ac:dyDescent="0.35">
      <c r="B1287" s="110" t="s">
        <v>311</v>
      </c>
      <c r="C1287" s="240" t="s">
        <v>650</v>
      </c>
      <c r="D1287" s="223"/>
    </row>
    <row r="1288" spans="1:5" ht="18" customHeight="1" x14ac:dyDescent="0.35">
      <c r="B1288" s="110" t="s">
        <v>313</v>
      </c>
      <c r="C1288" s="239" t="s">
        <v>314</v>
      </c>
      <c r="D1288" s="240"/>
    </row>
    <row r="1289" spans="1:5" ht="18" customHeight="1" x14ac:dyDescent="0.35">
      <c r="B1289" s="110" t="s">
        <v>315</v>
      </c>
      <c r="C1289" s="239" t="s">
        <v>330</v>
      </c>
      <c r="D1289" s="223"/>
    </row>
    <row r="1290" spans="1:5" ht="18" customHeight="1" x14ac:dyDescent="0.35">
      <c r="B1290" s="110" t="s">
        <v>1985</v>
      </c>
      <c r="C1290" s="239" t="s">
        <v>532</v>
      </c>
      <c r="D1290" s="240"/>
    </row>
    <row r="1291" spans="1:5" ht="18" customHeight="1" x14ac:dyDescent="0.35">
      <c r="B1291" s="250" t="s">
        <v>317</v>
      </c>
      <c r="C1291" s="9" t="s">
        <v>318</v>
      </c>
      <c r="D1291" s="10" t="s">
        <v>319</v>
      </c>
    </row>
    <row r="1292" spans="1:5" ht="45" customHeight="1" x14ac:dyDescent="0.35">
      <c r="B1292" s="250"/>
      <c r="C1292" s="13" t="s">
        <v>651</v>
      </c>
      <c r="D1292" s="102" t="s">
        <v>306</v>
      </c>
    </row>
    <row r="1293" spans="1:5" ht="30" customHeight="1" x14ac:dyDescent="0.35">
      <c r="B1293" s="250"/>
      <c r="C1293" s="13" t="s">
        <v>652</v>
      </c>
      <c r="D1293" s="102" t="s">
        <v>306</v>
      </c>
    </row>
    <row r="1294" spans="1:5" ht="45" customHeight="1" x14ac:dyDescent="0.35">
      <c r="B1294" s="250"/>
      <c r="C1294" s="13" t="s">
        <v>653</v>
      </c>
      <c r="D1294" s="102" t="s">
        <v>306</v>
      </c>
    </row>
    <row r="1295" spans="1:5" ht="45" customHeight="1" x14ac:dyDescent="0.35">
      <c r="B1295" s="250"/>
      <c r="C1295" s="13" t="s">
        <v>654</v>
      </c>
      <c r="D1295" s="102" t="s">
        <v>306</v>
      </c>
    </row>
    <row r="1296" spans="1:5" ht="120" customHeight="1" x14ac:dyDescent="0.35">
      <c r="B1296" s="110" t="s">
        <v>322</v>
      </c>
      <c r="C1296" s="239" t="s">
        <v>655</v>
      </c>
      <c r="D1296" s="240"/>
    </row>
    <row r="1297" spans="1:5" ht="18" customHeight="1" x14ac:dyDescent="0.35">
      <c r="B1297" s="110" t="s">
        <v>323</v>
      </c>
      <c r="C1297" s="240" t="s">
        <v>592</v>
      </c>
      <c r="D1297" s="223"/>
    </row>
    <row r="1298" spans="1:5" ht="18" customHeight="1" x14ac:dyDescent="0.35">
      <c r="B1298" s="110" t="s">
        <v>324</v>
      </c>
      <c r="C1298" s="251" t="s">
        <v>325</v>
      </c>
      <c r="D1298" s="252"/>
    </row>
    <row r="1299" spans="1:5" ht="18" customHeight="1" thickBot="1" x14ac:dyDescent="0.4">
      <c r="B1299" s="11" t="s">
        <v>326</v>
      </c>
      <c r="C1299" s="246" t="s">
        <v>327</v>
      </c>
      <c r="D1299" s="247"/>
    </row>
    <row r="1300" spans="1:5" ht="15" customHeight="1" thickBot="1" x14ac:dyDescent="0.4">
      <c r="A1300" s="112"/>
    </row>
    <row r="1301" spans="1:5" ht="15" customHeight="1" thickBot="1" x14ac:dyDescent="0.4">
      <c r="B1301" s="6"/>
      <c r="C1301" s="208" t="str" cm="1">
        <f t="array" aca="1" ref="C1301" ca="1">HYPERLINK("#"&amp;CELL("address",INDEX('Data Items List'!C:C,MATCH("Data Item", 'Data Items List'!C:C,0))),"Return to data items list")</f>
        <v>Return to data items list</v>
      </c>
      <c r="D1301" s="209"/>
      <c r="E1301" s="7"/>
    </row>
    <row r="1302" spans="1:5" ht="37.5" customHeight="1" x14ac:dyDescent="0.35">
      <c r="B1302" s="8" t="s">
        <v>304</v>
      </c>
      <c r="C1302" s="248" t="s">
        <v>107</v>
      </c>
      <c r="D1302" s="249"/>
    </row>
    <row r="1303" spans="1:5" ht="18" customHeight="1" x14ac:dyDescent="0.35">
      <c r="B1303" s="110" t="s">
        <v>305</v>
      </c>
      <c r="C1303" s="240" t="s">
        <v>656</v>
      </c>
      <c r="D1303" s="223"/>
    </row>
    <row r="1304" spans="1:5" ht="18" customHeight="1" x14ac:dyDescent="0.35">
      <c r="B1304" s="110" t="s">
        <v>307</v>
      </c>
      <c r="C1304" s="240" t="s">
        <v>530</v>
      </c>
      <c r="D1304" s="223"/>
    </row>
    <row r="1305" spans="1:5" ht="18" customHeight="1" x14ac:dyDescent="0.35">
      <c r="B1305" s="110" t="s">
        <v>309</v>
      </c>
      <c r="C1305" s="240" t="s">
        <v>310</v>
      </c>
      <c r="D1305" s="223"/>
    </row>
    <row r="1306" spans="1:5" ht="18" customHeight="1" x14ac:dyDescent="0.35">
      <c r="B1306" s="110" t="s">
        <v>311</v>
      </c>
      <c r="C1306" s="240" t="s">
        <v>657</v>
      </c>
      <c r="D1306" s="223"/>
    </row>
    <row r="1307" spans="1:5" ht="18" customHeight="1" x14ac:dyDescent="0.35">
      <c r="B1307" s="110" t="s">
        <v>313</v>
      </c>
      <c r="C1307" s="239" t="s">
        <v>314</v>
      </c>
      <c r="D1307" s="240"/>
    </row>
    <row r="1308" spans="1:5" ht="18" customHeight="1" x14ac:dyDescent="0.35">
      <c r="B1308" s="110" t="s">
        <v>315</v>
      </c>
      <c r="C1308" s="239" t="s">
        <v>330</v>
      </c>
      <c r="D1308" s="223"/>
    </row>
    <row r="1309" spans="1:5" ht="18" customHeight="1" x14ac:dyDescent="0.35">
      <c r="B1309" s="110" t="s">
        <v>1985</v>
      </c>
      <c r="C1309" s="239" t="s">
        <v>532</v>
      </c>
      <c r="D1309" s="240"/>
    </row>
    <row r="1310" spans="1:5" ht="18" customHeight="1" x14ac:dyDescent="0.35">
      <c r="B1310" s="250" t="s">
        <v>317</v>
      </c>
      <c r="C1310" s="9" t="s">
        <v>318</v>
      </c>
      <c r="D1310" s="10" t="s">
        <v>319</v>
      </c>
    </row>
    <row r="1311" spans="1:5" ht="18" customHeight="1" x14ac:dyDescent="0.35">
      <c r="B1311" s="250"/>
      <c r="C1311" s="13" t="s">
        <v>658</v>
      </c>
      <c r="D1311" s="102" t="s">
        <v>306</v>
      </c>
    </row>
    <row r="1312" spans="1:5" ht="18" customHeight="1" x14ac:dyDescent="0.35">
      <c r="B1312" s="250"/>
      <c r="C1312" s="13" t="s">
        <v>659</v>
      </c>
      <c r="D1312" s="102" t="s">
        <v>306</v>
      </c>
    </row>
    <row r="1313" spans="1:5" ht="18" customHeight="1" x14ac:dyDescent="0.35">
      <c r="B1313" s="250"/>
      <c r="C1313" s="13" t="s">
        <v>660</v>
      </c>
      <c r="D1313" s="102" t="s">
        <v>306</v>
      </c>
    </row>
    <row r="1314" spans="1:5" ht="18" customHeight="1" x14ac:dyDescent="0.35">
      <c r="B1314" s="250"/>
      <c r="C1314" s="13" t="s">
        <v>661</v>
      </c>
      <c r="D1314" s="102" t="s">
        <v>306</v>
      </c>
    </row>
    <row r="1315" spans="1:5" ht="18" customHeight="1" x14ac:dyDescent="0.35">
      <c r="B1315" s="250"/>
      <c r="C1315" s="13" t="s">
        <v>662</v>
      </c>
      <c r="D1315" s="102" t="s">
        <v>306</v>
      </c>
    </row>
    <row r="1316" spans="1:5" ht="75" customHeight="1" x14ac:dyDescent="0.35">
      <c r="B1316" s="110" t="s">
        <v>322</v>
      </c>
      <c r="C1316" s="239" t="s">
        <v>663</v>
      </c>
      <c r="D1316" s="240"/>
    </row>
    <row r="1317" spans="1:5" ht="18" customHeight="1" x14ac:dyDescent="0.35">
      <c r="B1317" s="110" t="s">
        <v>323</v>
      </c>
      <c r="C1317" s="240" t="s">
        <v>664</v>
      </c>
      <c r="D1317" s="223"/>
    </row>
    <row r="1318" spans="1:5" ht="18" customHeight="1" x14ac:dyDescent="0.35">
      <c r="B1318" s="110" t="s">
        <v>324</v>
      </c>
      <c r="C1318" s="251" t="s">
        <v>325</v>
      </c>
      <c r="D1318" s="252"/>
    </row>
    <row r="1319" spans="1:5" ht="18" customHeight="1" thickBot="1" x14ac:dyDescent="0.4">
      <c r="B1319" s="11" t="s">
        <v>326</v>
      </c>
      <c r="C1319" s="246" t="s">
        <v>327</v>
      </c>
      <c r="D1319" s="247"/>
    </row>
    <row r="1320" spans="1:5" ht="15" customHeight="1" thickBot="1" x14ac:dyDescent="0.4">
      <c r="A1320" s="112"/>
    </row>
    <row r="1321" spans="1:5" ht="15" customHeight="1" thickBot="1" x14ac:dyDescent="0.4">
      <c r="B1321" s="6"/>
      <c r="C1321" s="208" t="str" cm="1">
        <f t="array" aca="1" ref="C1321" ca="1">HYPERLINK("#"&amp;CELL("address",INDEX('Data Items List'!C:C,MATCH("Data Item", 'Data Items List'!C:C,0))),"Return to data items list")</f>
        <v>Return to data items list</v>
      </c>
      <c r="D1321" s="209"/>
      <c r="E1321" s="7"/>
    </row>
    <row r="1322" spans="1:5" ht="18" customHeight="1" x14ac:dyDescent="0.35">
      <c r="B1322" s="8" t="s">
        <v>304</v>
      </c>
      <c r="C1322" s="248" t="s">
        <v>109</v>
      </c>
      <c r="D1322" s="249"/>
    </row>
    <row r="1323" spans="1:5" ht="18" customHeight="1" x14ac:dyDescent="0.35">
      <c r="B1323" s="110" t="s">
        <v>305</v>
      </c>
      <c r="C1323" s="240" t="s">
        <v>665</v>
      </c>
      <c r="D1323" s="223"/>
    </row>
    <row r="1324" spans="1:5" ht="18" customHeight="1" x14ac:dyDescent="0.35">
      <c r="B1324" s="110" t="s">
        <v>307</v>
      </c>
      <c r="C1324" s="240" t="s">
        <v>530</v>
      </c>
      <c r="D1324" s="223"/>
    </row>
    <row r="1325" spans="1:5" ht="18" customHeight="1" x14ac:dyDescent="0.35">
      <c r="B1325" s="110" t="s">
        <v>309</v>
      </c>
      <c r="C1325" s="240" t="s">
        <v>310</v>
      </c>
      <c r="D1325" s="223"/>
    </row>
    <row r="1326" spans="1:5" ht="18" customHeight="1" x14ac:dyDescent="0.35">
      <c r="B1326" s="110" t="s">
        <v>311</v>
      </c>
      <c r="C1326" s="240" t="s">
        <v>666</v>
      </c>
      <c r="D1326" s="223"/>
    </row>
    <row r="1327" spans="1:5" ht="18" customHeight="1" x14ac:dyDescent="0.35">
      <c r="B1327" s="110" t="s">
        <v>313</v>
      </c>
      <c r="C1327" s="239" t="s">
        <v>314</v>
      </c>
      <c r="D1327" s="240"/>
    </row>
    <row r="1328" spans="1:5" ht="18" customHeight="1" x14ac:dyDescent="0.35">
      <c r="B1328" s="110" t="s">
        <v>315</v>
      </c>
      <c r="C1328" s="239" t="s">
        <v>330</v>
      </c>
      <c r="D1328" s="223"/>
    </row>
    <row r="1329" spans="1:5" ht="18" customHeight="1" x14ac:dyDescent="0.35">
      <c r="B1329" s="110" t="s">
        <v>1985</v>
      </c>
      <c r="C1329" s="239" t="s">
        <v>532</v>
      </c>
      <c r="D1329" s="240"/>
    </row>
    <row r="1330" spans="1:5" ht="18" customHeight="1" x14ac:dyDescent="0.35">
      <c r="B1330" s="250" t="s">
        <v>317</v>
      </c>
      <c r="C1330" s="9" t="s">
        <v>318</v>
      </c>
      <c r="D1330" s="10" t="s">
        <v>319</v>
      </c>
    </row>
    <row r="1331" spans="1:5" ht="18" customHeight="1" x14ac:dyDescent="0.35">
      <c r="B1331" s="250"/>
      <c r="C1331" s="13" t="s">
        <v>667</v>
      </c>
      <c r="D1331" s="102" t="s">
        <v>306</v>
      </c>
    </row>
    <row r="1332" spans="1:5" ht="18" customHeight="1" x14ac:dyDescent="0.35">
      <c r="B1332" s="250"/>
      <c r="C1332" s="13" t="s">
        <v>668</v>
      </c>
      <c r="D1332" s="102" t="s">
        <v>306</v>
      </c>
    </row>
    <row r="1333" spans="1:5" ht="18" customHeight="1" x14ac:dyDescent="0.35">
      <c r="B1333" s="250"/>
      <c r="C1333" s="13" t="s">
        <v>669</v>
      </c>
      <c r="D1333" s="102" t="s">
        <v>306</v>
      </c>
    </row>
    <row r="1334" spans="1:5" ht="18" customHeight="1" x14ac:dyDescent="0.35">
      <c r="B1334" s="250"/>
      <c r="C1334" s="13" t="s">
        <v>670</v>
      </c>
      <c r="D1334" s="102" t="s">
        <v>306</v>
      </c>
    </row>
    <row r="1335" spans="1:5" ht="18" customHeight="1" x14ac:dyDescent="0.35">
      <c r="B1335" s="250"/>
      <c r="C1335" s="13" t="s">
        <v>671</v>
      </c>
      <c r="D1335" s="102" t="s">
        <v>306</v>
      </c>
    </row>
    <row r="1336" spans="1:5" ht="75" customHeight="1" x14ac:dyDescent="0.35">
      <c r="B1336" s="110" t="s">
        <v>322</v>
      </c>
      <c r="C1336" s="239" t="s">
        <v>672</v>
      </c>
      <c r="D1336" s="240"/>
    </row>
    <row r="1337" spans="1:5" ht="18" customHeight="1" x14ac:dyDescent="0.35">
      <c r="B1337" s="110" t="s">
        <v>323</v>
      </c>
      <c r="C1337" s="240" t="s">
        <v>673</v>
      </c>
      <c r="D1337" s="223"/>
    </row>
    <row r="1338" spans="1:5" ht="18" customHeight="1" x14ac:dyDescent="0.35">
      <c r="B1338" s="110" t="s">
        <v>324</v>
      </c>
      <c r="C1338" s="251" t="s">
        <v>325</v>
      </c>
      <c r="D1338" s="252"/>
    </row>
    <row r="1339" spans="1:5" ht="18" customHeight="1" thickBot="1" x14ac:dyDescent="0.4">
      <c r="B1339" s="11" t="s">
        <v>326</v>
      </c>
      <c r="C1339" s="246" t="s">
        <v>327</v>
      </c>
      <c r="D1339" s="247"/>
    </row>
    <row r="1340" spans="1:5" ht="15" customHeight="1" thickBot="1" x14ac:dyDescent="0.4">
      <c r="A1340" s="112"/>
    </row>
    <row r="1341" spans="1:5" ht="15" customHeight="1" thickBot="1" x14ac:dyDescent="0.4">
      <c r="B1341" s="6"/>
      <c r="C1341" s="208" t="str" cm="1">
        <f t="array" aca="1" ref="C1341" ca="1">HYPERLINK("#"&amp;CELL("address",INDEX('Data Items List'!C:C,MATCH("Data Item", 'Data Items List'!C:C,0))),"Return to data items list")</f>
        <v>Return to data items list</v>
      </c>
      <c r="D1341" s="209"/>
      <c r="E1341" s="7"/>
    </row>
    <row r="1342" spans="1:5" ht="37.5" customHeight="1" x14ac:dyDescent="0.35">
      <c r="B1342" s="8" t="s">
        <v>304</v>
      </c>
      <c r="C1342" s="248" t="s">
        <v>123</v>
      </c>
      <c r="D1342" s="249"/>
    </row>
    <row r="1343" spans="1:5" ht="18" customHeight="1" x14ac:dyDescent="0.35">
      <c r="B1343" s="110" t="s">
        <v>305</v>
      </c>
      <c r="C1343" s="240" t="s">
        <v>674</v>
      </c>
      <c r="D1343" s="223"/>
    </row>
    <row r="1344" spans="1:5" ht="18" customHeight="1" x14ac:dyDescent="0.35">
      <c r="B1344" s="110" t="s">
        <v>307</v>
      </c>
      <c r="C1344" s="240" t="s">
        <v>530</v>
      </c>
      <c r="D1344" s="223"/>
    </row>
    <row r="1345" spans="1:5" ht="18" customHeight="1" x14ac:dyDescent="0.35">
      <c r="B1345" s="110" t="s">
        <v>309</v>
      </c>
      <c r="C1345" s="240" t="s">
        <v>310</v>
      </c>
      <c r="D1345" s="223"/>
    </row>
    <row r="1346" spans="1:5" ht="18" customHeight="1" x14ac:dyDescent="0.35">
      <c r="B1346" s="110" t="s">
        <v>311</v>
      </c>
      <c r="C1346" s="240" t="s">
        <v>675</v>
      </c>
      <c r="D1346" s="223"/>
    </row>
    <row r="1347" spans="1:5" ht="18" customHeight="1" x14ac:dyDescent="0.35">
      <c r="B1347" s="110" t="s">
        <v>313</v>
      </c>
      <c r="C1347" s="239" t="s">
        <v>314</v>
      </c>
      <c r="D1347" s="240"/>
    </row>
    <row r="1348" spans="1:5" ht="18" customHeight="1" x14ac:dyDescent="0.35">
      <c r="B1348" s="110" t="s">
        <v>315</v>
      </c>
      <c r="C1348" s="239" t="s">
        <v>330</v>
      </c>
      <c r="D1348" s="223"/>
    </row>
    <row r="1349" spans="1:5" ht="18" customHeight="1" x14ac:dyDescent="0.35">
      <c r="B1349" s="110" t="s">
        <v>1985</v>
      </c>
      <c r="C1349" s="239" t="s">
        <v>532</v>
      </c>
      <c r="D1349" s="240"/>
    </row>
    <row r="1350" spans="1:5" ht="18" customHeight="1" x14ac:dyDescent="0.35">
      <c r="B1350" s="250" t="s">
        <v>317</v>
      </c>
      <c r="C1350" s="9" t="s">
        <v>318</v>
      </c>
      <c r="D1350" s="10" t="s">
        <v>319</v>
      </c>
    </row>
    <row r="1351" spans="1:5" ht="18" customHeight="1" x14ac:dyDescent="0.35">
      <c r="B1351" s="250"/>
      <c r="C1351" s="13" t="s">
        <v>676</v>
      </c>
      <c r="D1351" s="102" t="s">
        <v>306</v>
      </c>
    </row>
    <row r="1352" spans="1:5" ht="18" customHeight="1" x14ac:dyDescent="0.35">
      <c r="B1352" s="250"/>
      <c r="C1352" s="13" t="s">
        <v>677</v>
      </c>
      <c r="D1352" s="102" t="s">
        <v>306</v>
      </c>
    </row>
    <row r="1353" spans="1:5" ht="18" customHeight="1" x14ac:dyDescent="0.35">
      <c r="B1353" s="250"/>
      <c r="C1353" s="13" t="s">
        <v>678</v>
      </c>
      <c r="D1353" s="102" t="s">
        <v>306</v>
      </c>
    </row>
    <row r="1354" spans="1:5" ht="45" customHeight="1" x14ac:dyDescent="0.35">
      <c r="B1354" s="110" t="s">
        <v>322</v>
      </c>
      <c r="C1354" s="239" t="s">
        <v>679</v>
      </c>
      <c r="D1354" s="240"/>
    </row>
    <row r="1355" spans="1:5" ht="18" customHeight="1" x14ac:dyDescent="0.35">
      <c r="B1355" s="110" t="s">
        <v>323</v>
      </c>
      <c r="C1355" s="240" t="s">
        <v>306</v>
      </c>
      <c r="D1355" s="223"/>
    </row>
    <row r="1356" spans="1:5" ht="18" customHeight="1" x14ac:dyDescent="0.35">
      <c r="B1356" s="110" t="s">
        <v>324</v>
      </c>
      <c r="C1356" s="251" t="s">
        <v>325</v>
      </c>
      <c r="D1356" s="252"/>
    </row>
    <row r="1357" spans="1:5" ht="18" customHeight="1" thickBot="1" x14ac:dyDescent="0.4">
      <c r="B1357" s="11" t="s">
        <v>326</v>
      </c>
      <c r="C1357" s="246" t="s">
        <v>327</v>
      </c>
      <c r="D1357" s="247"/>
    </row>
    <row r="1358" spans="1:5" ht="15" customHeight="1" thickBot="1" x14ac:dyDescent="0.4">
      <c r="A1358" s="112"/>
    </row>
    <row r="1359" spans="1:5" ht="15" customHeight="1" thickBot="1" x14ac:dyDescent="0.4">
      <c r="B1359" s="6"/>
      <c r="C1359" s="208" t="str" cm="1">
        <f t="array" aca="1" ref="C1359" ca="1">HYPERLINK("#"&amp;CELL("address",INDEX('Data Items List'!C:C,MATCH("Data Item", 'Data Items List'!C:C,0))),"Return to data items list")</f>
        <v>Return to data items list</v>
      </c>
      <c r="D1359" s="209"/>
      <c r="E1359" s="7"/>
    </row>
    <row r="1360" spans="1:5" ht="37.5" customHeight="1" x14ac:dyDescent="0.35">
      <c r="B1360" s="8" t="s">
        <v>304</v>
      </c>
      <c r="C1360" s="248" t="s">
        <v>124</v>
      </c>
      <c r="D1360" s="249"/>
    </row>
    <row r="1361" spans="1:4" ht="18" customHeight="1" x14ac:dyDescent="0.35">
      <c r="B1361" s="110" t="s">
        <v>305</v>
      </c>
      <c r="C1361" s="240" t="s">
        <v>680</v>
      </c>
      <c r="D1361" s="223"/>
    </row>
    <row r="1362" spans="1:4" ht="18" customHeight="1" x14ac:dyDescent="0.35">
      <c r="B1362" s="110" t="s">
        <v>307</v>
      </c>
      <c r="C1362" s="240" t="s">
        <v>530</v>
      </c>
      <c r="D1362" s="223"/>
    </row>
    <row r="1363" spans="1:4" ht="18" customHeight="1" x14ac:dyDescent="0.35">
      <c r="B1363" s="110" t="s">
        <v>309</v>
      </c>
      <c r="C1363" s="240" t="s">
        <v>310</v>
      </c>
      <c r="D1363" s="223"/>
    </row>
    <row r="1364" spans="1:4" ht="18" customHeight="1" x14ac:dyDescent="0.35">
      <c r="B1364" s="110" t="s">
        <v>311</v>
      </c>
      <c r="C1364" s="240" t="s">
        <v>681</v>
      </c>
      <c r="D1364" s="223"/>
    </row>
    <row r="1365" spans="1:4" ht="18" customHeight="1" x14ac:dyDescent="0.35">
      <c r="B1365" s="110" t="s">
        <v>313</v>
      </c>
      <c r="C1365" s="239" t="s">
        <v>314</v>
      </c>
      <c r="D1365" s="240"/>
    </row>
    <row r="1366" spans="1:4" ht="18" customHeight="1" x14ac:dyDescent="0.35">
      <c r="B1366" s="110" t="s">
        <v>315</v>
      </c>
      <c r="C1366" s="239" t="s">
        <v>330</v>
      </c>
      <c r="D1366" s="223"/>
    </row>
    <row r="1367" spans="1:4" ht="18" customHeight="1" x14ac:dyDescent="0.35">
      <c r="B1367" s="110" t="s">
        <v>1985</v>
      </c>
      <c r="C1367" s="239" t="s">
        <v>532</v>
      </c>
      <c r="D1367" s="240"/>
    </row>
    <row r="1368" spans="1:4" ht="18" customHeight="1" x14ac:dyDescent="0.35">
      <c r="B1368" s="250" t="s">
        <v>317</v>
      </c>
      <c r="C1368" s="9" t="s">
        <v>318</v>
      </c>
      <c r="D1368" s="10" t="s">
        <v>319</v>
      </c>
    </row>
    <row r="1369" spans="1:4" ht="18" customHeight="1" x14ac:dyDescent="0.35">
      <c r="B1369" s="250"/>
      <c r="C1369" s="13" t="s">
        <v>682</v>
      </c>
      <c r="D1369" s="102" t="s">
        <v>306</v>
      </c>
    </row>
    <row r="1370" spans="1:4" ht="18" customHeight="1" x14ac:dyDescent="0.35">
      <c r="B1370" s="250"/>
      <c r="C1370" s="13" t="s">
        <v>683</v>
      </c>
      <c r="D1370" s="102" t="s">
        <v>306</v>
      </c>
    </row>
    <row r="1371" spans="1:4" ht="18" customHeight="1" x14ac:dyDescent="0.35">
      <c r="B1371" s="250"/>
      <c r="C1371" s="13" t="s">
        <v>684</v>
      </c>
      <c r="D1371" s="102" t="s">
        <v>306</v>
      </c>
    </row>
    <row r="1372" spans="1:4" ht="45" customHeight="1" x14ac:dyDescent="0.35">
      <c r="B1372" s="110" t="s">
        <v>322</v>
      </c>
      <c r="C1372" s="239" t="s">
        <v>685</v>
      </c>
      <c r="D1372" s="240"/>
    </row>
    <row r="1373" spans="1:4" ht="18" customHeight="1" x14ac:dyDescent="0.35">
      <c r="B1373" s="110" t="s">
        <v>323</v>
      </c>
      <c r="C1373" s="240" t="s">
        <v>306</v>
      </c>
      <c r="D1373" s="223"/>
    </row>
    <row r="1374" spans="1:4" ht="18" customHeight="1" x14ac:dyDescent="0.35">
      <c r="B1374" s="110" t="s">
        <v>324</v>
      </c>
      <c r="C1374" s="251" t="s">
        <v>325</v>
      </c>
      <c r="D1374" s="252"/>
    </row>
    <row r="1375" spans="1:4" ht="18" customHeight="1" thickBot="1" x14ac:dyDescent="0.4">
      <c r="B1375" s="11" t="s">
        <v>326</v>
      </c>
      <c r="C1375" s="246" t="s">
        <v>327</v>
      </c>
      <c r="D1375" s="247"/>
    </row>
    <row r="1376" spans="1:4" ht="15" customHeight="1" thickBot="1" x14ac:dyDescent="0.4">
      <c r="A1376" s="112"/>
    </row>
    <row r="1377" spans="2:5" ht="15" customHeight="1" thickBot="1" x14ac:dyDescent="0.4">
      <c r="B1377" s="6"/>
      <c r="C1377" s="208" t="str" cm="1">
        <f t="array" aca="1" ref="C1377" ca="1">HYPERLINK("#"&amp;CELL("address",INDEX('Data Items List'!C:C,MATCH("Data Item", 'Data Items List'!C:C,0))),"Return to data items list")</f>
        <v>Return to data items list</v>
      </c>
      <c r="D1377" s="209"/>
      <c r="E1377" s="7"/>
    </row>
    <row r="1378" spans="2:5" ht="18" customHeight="1" x14ac:dyDescent="0.35">
      <c r="B1378" s="8" t="s">
        <v>304</v>
      </c>
      <c r="C1378" s="248" t="s">
        <v>126</v>
      </c>
      <c r="D1378" s="249"/>
    </row>
    <row r="1379" spans="2:5" ht="18" customHeight="1" x14ac:dyDescent="0.35">
      <c r="B1379" s="110" t="s">
        <v>305</v>
      </c>
      <c r="C1379" s="240" t="s">
        <v>686</v>
      </c>
      <c r="D1379" s="223"/>
    </row>
    <row r="1380" spans="2:5" ht="18" customHeight="1" x14ac:dyDescent="0.35">
      <c r="B1380" s="110" t="s">
        <v>307</v>
      </c>
      <c r="C1380" s="240" t="s">
        <v>530</v>
      </c>
      <c r="D1380" s="223"/>
    </row>
    <row r="1381" spans="2:5" ht="18" customHeight="1" x14ac:dyDescent="0.35">
      <c r="B1381" s="110" t="s">
        <v>309</v>
      </c>
      <c r="C1381" s="240" t="s">
        <v>310</v>
      </c>
      <c r="D1381" s="223"/>
    </row>
    <row r="1382" spans="2:5" ht="18" customHeight="1" x14ac:dyDescent="0.35">
      <c r="B1382" s="110" t="s">
        <v>311</v>
      </c>
      <c r="C1382" s="240" t="s">
        <v>687</v>
      </c>
      <c r="D1382" s="223"/>
    </row>
    <row r="1383" spans="2:5" ht="18" customHeight="1" x14ac:dyDescent="0.35">
      <c r="B1383" s="110" t="s">
        <v>313</v>
      </c>
      <c r="C1383" s="239" t="s">
        <v>314</v>
      </c>
      <c r="D1383" s="240"/>
    </row>
    <row r="1384" spans="2:5" ht="18" customHeight="1" x14ac:dyDescent="0.35">
      <c r="B1384" s="110" t="s">
        <v>315</v>
      </c>
      <c r="C1384" s="239" t="s">
        <v>330</v>
      </c>
      <c r="D1384" s="223"/>
    </row>
    <row r="1385" spans="2:5" ht="18" customHeight="1" x14ac:dyDescent="0.35">
      <c r="B1385" s="110" t="s">
        <v>1985</v>
      </c>
      <c r="C1385" s="239" t="s">
        <v>532</v>
      </c>
      <c r="D1385" s="240"/>
    </row>
    <row r="1386" spans="2:5" ht="18" customHeight="1" x14ac:dyDescent="0.35">
      <c r="B1386" s="250" t="s">
        <v>317</v>
      </c>
      <c r="C1386" s="9" t="s">
        <v>318</v>
      </c>
      <c r="D1386" s="10" t="s">
        <v>319</v>
      </c>
    </row>
    <row r="1387" spans="2:5" ht="18" customHeight="1" x14ac:dyDescent="0.35">
      <c r="B1387" s="250"/>
      <c r="C1387" s="13" t="s">
        <v>688</v>
      </c>
      <c r="D1387" s="102" t="s">
        <v>306</v>
      </c>
    </row>
    <row r="1388" spans="2:5" ht="18" customHeight="1" x14ac:dyDescent="0.35">
      <c r="B1388" s="250"/>
      <c r="C1388" s="13" t="s">
        <v>689</v>
      </c>
      <c r="D1388" s="102" t="s">
        <v>306</v>
      </c>
    </row>
    <row r="1389" spans="2:5" ht="18" customHeight="1" x14ac:dyDescent="0.35">
      <c r="B1389" s="250"/>
      <c r="C1389" s="13" t="s">
        <v>690</v>
      </c>
      <c r="D1389" s="102" t="s">
        <v>306</v>
      </c>
    </row>
    <row r="1390" spans="2:5" ht="45" customHeight="1" x14ac:dyDescent="0.35">
      <c r="B1390" s="110" t="s">
        <v>322</v>
      </c>
      <c r="C1390" s="239" t="s">
        <v>691</v>
      </c>
      <c r="D1390" s="240"/>
    </row>
    <row r="1391" spans="2:5" ht="18" customHeight="1" x14ac:dyDescent="0.35">
      <c r="B1391" s="110" t="s">
        <v>323</v>
      </c>
      <c r="C1391" s="240" t="s">
        <v>673</v>
      </c>
      <c r="D1391" s="223"/>
    </row>
    <row r="1392" spans="2:5" ht="18" customHeight="1" x14ac:dyDescent="0.35">
      <c r="B1392" s="110" t="s">
        <v>324</v>
      </c>
      <c r="C1392" s="251" t="s">
        <v>325</v>
      </c>
      <c r="D1392" s="252"/>
    </row>
    <row r="1393" spans="1:5" ht="18" customHeight="1" thickBot="1" x14ac:dyDescent="0.4">
      <c r="B1393" s="11" t="s">
        <v>326</v>
      </c>
      <c r="C1393" s="246" t="s">
        <v>327</v>
      </c>
      <c r="D1393" s="247"/>
    </row>
    <row r="1394" spans="1:5" ht="15" customHeight="1" thickBot="1" x14ac:dyDescent="0.4">
      <c r="A1394" s="112"/>
    </row>
    <row r="1395" spans="1:5" ht="15" customHeight="1" thickBot="1" x14ac:dyDescent="0.4">
      <c r="B1395" s="6"/>
      <c r="C1395" s="208" t="str" cm="1">
        <f t="array" aca="1" ref="C1395" ca="1">HYPERLINK("#"&amp;CELL("address",INDEX('Data Items List'!C:C,MATCH("Data Item", 'Data Items List'!C:C,0))),"Return to data items list")</f>
        <v>Return to data items list</v>
      </c>
      <c r="D1395" s="209"/>
      <c r="E1395" s="7"/>
    </row>
    <row r="1396" spans="1:5" ht="18" customHeight="1" x14ac:dyDescent="0.35">
      <c r="B1396" s="8" t="s">
        <v>304</v>
      </c>
      <c r="C1396" s="248" t="s">
        <v>127</v>
      </c>
      <c r="D1396" s="249"/>
    </row>
    <row r="1397" spans="1:5" ht="18" customHeight="1" x14ac:dyDescent="0.35">
      <c r="B1397" s="110" t="s">
        <v>305</v>
      </c>
      <c r="C1397" s="240" t="s">
        <v>692</v>
      </c>
      <c r="D1397" s="223"/>
    </row>
    <row r="1398" spans="1:5" ht="18" customHeight="1" x14ac:dyDescent="0.35">
      <c r="B1398" s="110" t="s">
        <v>307</v>
      </c>
      <c r="C1398" s="240" t="s">
        <v>530</v>
      </c>
      <c r="D1398" s="223"/>
    </row>
    <row r="1399" spans="1:5" ht="18" customHeight="1" x14ac:dyDescent="0.35">
      <c r="B1399" s="110" t="s">
        <v>309</v>
      </c>
      <c r="C1399" s="240" t="s">
        <v>310</v>
      </c>
      <c r="D1399" s="223"/>
    </row>
    <row r="1400" spans="1:5" ht="18" customHeight="1" x14ac:dyDescent="0.35">
      <c r="B1400" s="110" t="s">
        <v>311</v>
      </c>
      <c r="C1400" s="240" t="s">
        <v>693</v>
      </c>
      <c r="D1400" s="223"/>
    </row>
    <row r="1401" spans="1:5" ht="18" customHeight="1" x14ac:dyDescent="0.35">
      <c r="B1401" s="110" t="s">
        <v>313</v>
      </c>
      <c r="C1401" s="239" t="s">
        <v>314</v>
      </c>
      <c r="D1401" s="240"/>
    </row>
    <row r="1402" spans="1:5" ht="18" customHeight="1" x14ac:dyDescent="0.35">
      <c r="B1402" s="110" t="s">
        <v>315</v>
      </c>
      <c r="C1402" s="239" t="s">
        <v>330</v>
      </c>
      <c r="D1402" s="223"/>
    </row>
    <row r="1403" spans="1:5" ht="18" customHeight="1" x14ac:dyDescent="0.35">
      <c r="B1403" s="110" t="s">
        <v>1985</v>
      </c>
      <c r="C1403" s="239" t="s">
        <v>532</v>
      </c>
      <c r="D1403" s="240"/>
    </row>
    <row r="1404" spans="1:5" ht="18" customHeight="1" x14ac:dyDescent="0.35">
      <c r="B1404" s="250" t="s">
        <v>317</v>
      </c>
      <c r="C1404" s="9" t="s">
        <v>318</v>
      </c>
      <c r="D1404" s="10" t="s">
        <v>319</v>
      </c>
    </row>
    <row r="1405" spans="1:5" ht="18" customHeight="1" x14ac:dyDescent="0.35">
      <c r="B1405" s="250"/>
      <c r="C1405" s="13" t="s">
        <v>688</v>
      </c>
      <c r="D1405" s="102" t="s">
        <v>306</v>
      </c>
    </row>
    <row r="1406" spans="1:5" ht="18" customHeight="1" x14ac:dyDescent="0.35">
      <c r="B1406" s="250"/>
      <c r="C1406" s="13" t="s">
        <v>689</v>
      </c>
      <c r="D1406" s="102" t="s">
        <v>306</v>
      </c>
    </row>
    <row r="1407" spans="1:5" ht="18" customHeight="1" x14ac:dyDescent="0.35">
      <c r="B1407" s="250"/>
      <c r="C1407" s="13" t="s">
        <v>690</v>
      </c>
      <c r="D1407" s="102" t="s">
        <v>306</v>
      </c>
    </row>
    <row r="1408" spans="1:5" ht="45" customHeight="1" x14ac:dyDescent="0.35">
      <c r="B1408" s="110" t="s">
        <v>322</v>
      </c>
      <c r="C1408" s="239" t="s">
        <v>691</v>
      </c>
      <c r="D1408" s="240"/>
    </row>
    <row r="1409" spans="1:5" ht="18" customHeight="1" x14ac:dyDescent="0.35">
      <c r="B1409" s="110" t="s">
        <v>323</v>
      </c>
      <c r="C1409" s="240" t="s">
        <v>673</v>
      </c>
      <c r="D1409" s="223"/>
    </row>
    <row r="1410" spans="1:5" ht="18" customHeight="1" x14ac:dyDescent="0.35">
      <c r="B1410" s="110" t="s">
        <v>324</v>
      </c>
      <c r="C1410" s="251" t="s">
        <v>325</v>
      </c>
      <c r="D1410" s="252"/>
    </row>
    <row r="1411" spans="1:5" ht="18" customHeight="1" thickBot="1" x14ac:dyDescent="0.4">
      <c r="B1411" s="11" t="s">
        <v>326</v>
      </c>
      <c r="C1411" s="246" t="s">
        <v>327</v>
      </c>
      <c r="D1411" s="247"/>
    </row>
    <row r="1412" spans="1:5" ht="15" customHeight="1" thickBot="1" x14ac:dyDescent="0.4">
      <c r="A1412" s="112"/>
    </row>
    <row r="1413" spans="1:5" ht="15" customHeight="1" thickBot="1" x14ac:dyDescent="0.4">
      <c r="B1413" s="6"/>
      <c r="C1413" s="208" t="str" cm="1">
        <f t="array" aca="1" ref="C1413" ca="1">HYPERLINK("#"&amp;CELL("address",INDEX('Data Items List'!C:C,MATCH("Data Item", 'Data Items List'!C:C,0))),"Return to data items list")</f>
        <v>Return to data items list</v>
      </c>
      <c r="D1413" s="209"/>
      <c r="E1413" s="7"/>
    </row>
    <row r="1414" spans="1:5" ht="18" customHeight="1" x14ac:dyDescent="0.35">
      <c r="B1414" s="8" t="s">
        <v>304</v>
      </c>
      <c r="C1414" s="248" t="s">
        <v>128</v>
      </c>
      <c r="D1414" s="249"/>
    </row>
    <row r="1415" spans="1:5" ht="18" customHeight="1" x14ac:dyDescent="0.35">
      <c r="B1415" s="110" t="s">
        <v>305</v>
      </c>
      <c r="C1415" s="240" t="s">
        <v>694</v>
      </c>
      <c r="D1415" s="223"/>
    </row>
    <row r="1416" spans="1:5" ht="18" customHeight="1" x14ac:dyDescent="0.35">
      <c r="B1416" s="110" t="s">
        <v>307</v>
      </c>
      <c r="C1416" s="240" t="s">
        <v>530</v>
      </c>
      <c r="D1416" s="223"/>
    </row>
    <row r="1417" spans="1:5" ht="18" customHeight="1" x14ac:dyDescent="0.35">
      <c r="B1417" s="110" t="s">
        <v>309</v>
      </c>
      <c r="C1417" s="240" t="s">
        <v>310</v>
      </c>
      <c r="D1417" s="223"/>
    </row>
    <row r="1418" spans="1:5" ht="18" customHeight="1" x14ac:dyDescent="0.35">
      <c r="B1418" s="110" t="s">
        <v>311</v>
      </c>
      <c r="C1418" s="240" t="s">
        <v>695</v>
      </c>
      <c r="D1418" s="223"/>
    </row>
    <row r="1419" spans="1:5" ht="18" customHeight="1" x14ac:dyDescent="0.35">
      <c r="B1419" s="110" t="s">
        <v>313</v>
      </c>
      <c r="C1419" s="239" t="s">
        <v>314</v>
      </c>
      <c r="D1419" s="240"/>
    </row>
    <row r="1420" spans="1:5" ht="18" customHeight="1" x14ac:dyDescent="0.35">
      <c r="B1420" s="110" t="s">
        <v>315</v>
      </c>
      <c r="C1420" s="239" t="s">
        <v>330</v>
      </c>
      <c r="D1420" s="223"/>
    </row>
    <row r="1421" spans="1:5" ht="18" customHeight="1" x14ac:dyDescent="0.35">
      <c r="B1421" s="110" t="s">
        <v>1985</v>
      </c>
      <c r="C1421" s="239" t="s">
        <v>532</v>
      </c>
      <c r="D1421" s="240"/>
    </row>
    <row r="1422" spans="1:5" ht="18" customHeight="1" x14ac:dyDescent="0.35">
      <c r="B1422" s="250" t="s">
        <v>317</v>
      </c>
      <c r="C1422" s="9" t="s">
        <v>318</v>
      </c>
      <c r="D1422" s="10" t="s">
        <v>319</v>
      </c>
    </row>
    <row r="1423" spans="1:5" ht="18" customHeight="1" x14ac:dyDescent="0.35">
      <c r="B1423" s="250"/>
      <c r="C1423" s="13" t="s">
        <v>688</v>
      </c>
      <c r="D1423" s="102" t="s">
        <v>306</v>
      </c>
    </row>
    <row r="1424" spans="1:5" ht="18" customHeight="1" x14ac:dyDescent="0.35">
      <c r="B1424" s="250"/>
      <c r="C1424" s="13" t="s">
        <v>689</v>
      </c>
      <c r="D1424" s="102" t="s">
        <v>306</v>
      </c>
    </row>
    <row r="1425" spans="1:5" ht="18" customHeight="1" x14ac:dyDescent="0.35">
      <c r="B1425" s="250"/>
      <c r="C1425" s="13" t="s">
        <v>690</v>
      </c>
      <c r="D1425" s="102" t="s">
        <v>306</v>
      </c>
    </row>
    <row r="1426" spans="1:5" ht="45" customHeight="1" x14ac:dyDescent="0.35">
      <c r="B1426" s="110" t="s">
        <v>322</v>
      </c>
      <c r="C1426" s="239" t="s">
        <v>691</v>
      </c>
      <c r="D1426" s="240"/>
    </row>
    <row r="1427" spans="1:5" ht="18" customHeight="1" x14ac:dyDescent="0.35">
      <c r="B1427" s="110" t="s">
        <v>323</v>
      </c>
      <c r="C1427" s="240" t="s">
        <v>673</v>
      </c>
      <c r="D1427" s="223"/>
    </row>
    <row r="1428" spans="1:5" ht="18" customHeight="1" x14ac:dyDescent="0.35">
      <c r="B1428" s="110" t="s">
        <v>324</v>
      </c>
      <c r="C1428" s="251" t="s">
        <v>325</v>
      </c>
      <c r="D1428" s="252"/>
    </row>
    <row r="1429" spans="1:5" ht="18" customHeight="1" thickBot="1" x14ac:dyDescent="0.4">
      <c r="B1429" s="11" t="s">
        <v>326</v>
      </c>
      <c r="C1429" s="246" t="s">
        <v>327</v>
      </c>
      <c r="D1429" s="247"/>
    </row>
    <row r="1430" spans="1:5" ht="15" customHeight="1" thickBot="1" x14ac:dyDescent="0.4">
      <c r="A1430" s="112"/>
    </row>
    <row r="1431" spans="1:5" ht="15" customHeight="1" thickBot="1" x14ac:dyDescent="0.4">
      <c r="B1431" s="6"/>
      <c r="C1431" s="208" t="str" cm="1">
        <f t="array" aca="1" ref="C1431" ca="1">HYPERLINK("#"&amp;CELL("address",INDEX('Data Items List'!C:C,MATCH("Data Item", 'Data Items List'!C:C,0))),"Return to data items list")</f>
        <v>Return to data items list</v>
      </c>
      <c r="D1431" s="209"/>
      <c r="E1431" s="7"/>
    </row>
    <row r="1432" spans="1:5" ht="18" customHeight="1" x14ac:dyDescent="0.35">
      <c r="B1432" s="8" t="s">
        <v>304</v>
      </c>
      <c r="C1432" s="248" t="s">
        <v>129</v>
      </c>
      <c r="D1432" s="249"/>
    </row>
    <row r="1433" spans="1:5" ht="18" customHeight="1" x14ac:dyDescent="0.35">
      <c r="B1433" s="110" t="s">
        <v>305</v>
      </c>
      <c r="C1433" s="240" t="s">
        <v>696</v>
      </c>
      <c r="D1433" s="223"/>
    </row>
    <row r="1434" spans="1:5" ht="18" customHeight="1" x14ac:dyDescent="0.35">
      <c r="B1434" s="110" t="s">
        <v>307</v>
      </c>
      <c r="C1434" s="240" t="s">
        <v>530</v>
      </c>
      <c r="D1434" s="223"/>
    </row>
    <row r="1435" spans="1:5" ht="18" customHeight="1" x14ac:dyDescent="0.35">
      <c r="B1435" s="110" t="s">
        <v>309</v>
      </c>
      <c r="C1435" s="240" t="s">
        <v>310</v>
      </c>
      <c r="D1435" s="223"/>
    </row>
    <row r="1436" spans="1:5" ht="18" customHeight="1" x14ac:dyDescent="0.35">
      <c r="B1436" s="110" t="s">
        <v>311</v>
      </c>
      <c r="C1436" s="240" t="s">
        <v>697</v>
      </c>
      <c r="D1436" s="223"/>
    </row>
    <row r="1437" spans="1:5" ht="18" customHeight="1" x14ac:dyDescent="0.35">
      <c r="B1437" s="110" t="s">
        <v>313</v>
      </c>
      <c r="C1437" s="239" t="s">
        <v>314</v>
      </c>
      <c r="D1437" s="240"/>
    </row>
    <row r="1438" spans="1:5" ht="18" customHeight="1" x14ac:dyDescent="0.35">
      <c r="B1438" s="110" t="s">
        <v>315</v>
      </c>
      <c r="C1438" s="239" t="s">
        <v>330</v>
      </c>
      <c r="D1438" s="223"/>
    </row>
    <row r="1439" spans="1:5" ht="18" customHeight="1" x14ac:dyDescent="0.35">
      <c r="B1439" s="110" t="s">
        <v>1985</v>
      </c>
      <c r="C1439" s="239" t="s">
        <v>532</v>
      </c>
      <c r="D1439" s="240"/>
    </row>
    <row r="1440" spans="1:5" ht="18" customHeight="1" x14ac:dyDescent="0.35">
      <c r="B1440" s="250" t="s">
        <v>317</v>
      </c>
      <c r="C1440" s="9" t="s">
        <v>318</v>
      </c>
      <c r="D1440" s="10" t="s">
        <v>319</v>
      </c>
    </row>
    <row r="1441" spans="1:5" ht="18" customHeight="1" x14ac:dyDescent="0.35">
      <c r="B1441" s="250"/>
      <c r="C1441" s="13" t="s">
        <v>688</v>
      </c>
      <c r="D1441" s="102" t="s">
        <v>306</v>
      </c>
    </row>
    <row r="1442" spans="1:5" ht="18" customHeight="1" x14ac:dyDescent="0.35">
      <c r="B1442" s="250"/>
      <c r="C1442" s="13" t="s">
        <v>689</v>
      </c>
      <c r="D1442" s="102" t="s">
        <v>306</v>
      </c>
    </row>
    <row r="1443" spans="1:5" ht="18" customHeight="1" x14ac:dyDescent="0.35">
      <c r="B1443" s="250"/>
      <c r="C1443" s="13" t="s">
        <v>690</v>
      </c>
      <c r="D1443" s="102" t="s">
        <v>306</v>
      </c>
    </row>
    <row r="1444" spans="1:5" ht="45" customHeight="1" x14ac:dyDescent="0.35">
      <c r="B1444" s="110" t="s">
        <v>322</v>
      </c>
      <c r="C1444" s="239" t="s">
        <v>691</v>
      </c>
      <c r="D1444" s="240"/>
    </row>
    <row r="1445" spans="1:5" ht="18" customHeight="1" x14ac:dyDescent="0.35">
      <c r="B1445" s="110" t="s">
        <v>323</v>
      </c>
      <c r="C1445" s="240" t="s">
        <v>673</v>
      </c>
      <c r="D1445" s="223"/>
    </row>
    <row r="1446" spans="1:5" ht="18" customHeight="1" x14ac:dyDescent="0.35">
      <c r="B1446" s="110" t="s">
        <v>324</v>
      </c>
      <c r="C1446" s="251" t="s">
        <v>325</v>
      </c>
      <c r="D1446" s="252"/>
    </row>
    <row r="1447" spans="1:5" ht="18" customHeight="1" thickBot="1" x14ac:dyDescent="0.4">
      <c r="B1447" s="11" t="s">
        <v>326</v>
      </c>
      <c r="C1447" s="246" t="s">
        <v>327</v>
      </c>
      <c r="D1447" s="247"/>
    </row>
    <row r="1448" spans="1:5" ht="15" customHeight="1" thickBot="1" x14ac:dyDescent="0.4">
      <c r="A1448" s="112"/>
    </row>
    <row r="1449" spans="1:5" ht="15" customHeight="1" thickBot="1" x14ac:dyDescent="0.4">
      <c r="B1449" s="6"/>
      <c r="C1449" s="208" t="str" cm="1">
        <f t="array" aca="1" ref="C1449" ca="1">HYPERLINK("#"&amp;CELL("address",INDEX('Data Items List'!C:C,MATCH("Data Item", 'Data Items List'!C:C,0))),"Return to data items list")</f>
        <v>Return to data items list</v>
      </c>
      <c r="D1449" s="209"/>
      <c r="E1449" s="7"/>
    </row>
    <row r="1450" spans="1:5" ht="18" customHeight="1" x14ac:dyDescent="0.35">
      <c r="B1450" s="8" t="s">
        <v>304</v>
      </c>
      <c r="C1450" s="248" t="s">
        <v>130</v>
      </c>
      <c r="D1450" s="249"/>
    </row>
    <row r="1451" spans="1:5" ht="18" customHeight="1" x14ac:dyDescent="0.35">
      <c r="B1451" s="110" t="s">
        <v>305</v>
      </c>
      <c r="C1451" s="240" t="s">
        <v>698</v>
      </c>
      <c r="D1451" s="223"/>
    </row>
    <row r="1452" spans="1:5" ht="18" customHeight="1" x14ac:dyDescent="0.35">
      <c r="B1452" s="110" t="s">
        <v>307</v>
      </c>
      <c r="C1452" s="240" t="s">
        <v>530</v>
      </c>
      <c r="D1452" s="223"/>
    </row>
    <row r="1453" spans="1:5" ht="18" customHeight="1" x14ac:dyDescent="0.35">
      <c r="B1453" s="110" t="s">
        <v>309</v>
      </c>
      <c r="C1453" s="240" t="s">
        <v>310</v>
      </c>
      <c r="D1453" s="223"/>
    </row>
    <row r="1454" spans="1:5" ht="18" customHeight="1" x14ac:dyDescent="0.35">
      <c r="B1454" s="110" t="s">
        <v>311</v>
      </c>
      <c r="C1454" s="240" t="s">
        <v>699</v>
      </c>
      <c r="D1454" s="223"/>
    </row>
    <row r="1455" spans="1:5" ht="18" customHeight="1" x14ac:dyDescent="0.35">
      <c r="B1455" s="110" t="s">
        <v>313</v>
      </c>
      <c r="C1455" s="239" t="s">
        <v>314</v>
      </c>
      <c r="D1455" s="240"/>
    </row>
    <row r="1456" spans="1:5" ht="18" customHeight="1" x14ac:dyDescent="0.35">
      <c r="B1456" s="110" t="s">
        <v>315</v>
      </c>
      <c r="C1456" s="239" t="s">
        <v>330</v>
      </c>
      <c r="D1456" s="223"/>
    </row>
    <row r="1457" spans="1:5" ht="18" customHeight="1" x14ac:dyDescent="0.35">
      <c r="B1457" s="110" t="s">
        <v>1985</v>
      </c>
      <c r="C1457" s="239" t="s">
        <v>532</v>
      </c>
      <c r="D1457" s="240"/>
    </row>
    <row r="1458" spans="1:5" ht="18" customHeight="1" x14ac:dyDescent="0.35">
      <c r="B1458" s="250" t="s">
        <v>317</v>
      </c>
      <c r="C1458" s="9" t="s">
        <v>318</v>
      </c>
      <c r="D1458" s="10" t="s">
        <v>319</v>
      </c>
    </row>
    <row r="1459" spans="1:5" ht="18" customHeight="1" x14ac:dyDescent="0.35">
      <c r="B1459" s="250"/>
      <c r="C1459" s="13" t="s">
        <v>700</v>
      </c>
      <c r="D1459" s="102" t="s">
        <v>306</v>
      </c>
    </row>
    <row r="1460" spans="1:5" ht="18" customHeight="1" x14ac:dyDescent="0.35">
      <c r="B1460" s="250"/>
      <c r="C1460" s="13" t="s">
        <v>701</v>
      </c>
      <c r="D1460" s="102" t="s">
        <v>306</v>
      </c>
    </row>
    <row r="1461" spans="1:5" ht="18" customHeight="1" x14ac:dyDescent="0.35">
      <c r="B1461" s="250"/>
      <c r="C1461" s="13" t="s">
        <v>702</v>
      </c>
      <c r="D1461" s="102" t="s">
        <v>306</v>
      </c>
    </row>
    <row r="1462" spans="1:5" ht="45" customHeight="1" x14ac:dyDescent="0.35">
      <c r="B1462" s="110" t="s">
        <v>322</v>
      </c>
      <c r="C1462" s="239" t="s">
        <v>703</v>
      </c>
      <c r="D1462" s="240"/>
    </row>
    <row r="1463" spans="1:5" ht="18" customHeight="1" x14ac:dyDescent="0.35">
      <c r="B1463" s="110" t="s">
        <v>323</v>
      </c>
      <c r="C1463" s="240" t="s">
        <v>673</v>
      </c>
      <c r="D1463" s="223"/>
    </row>
    <row r="1464" spans="1:5" ht="18" customHeight="1" x14ac:dyDescent="0.35">
      <c r="B1464" s="110" t="s">
        <v>324</v>
      </c>
      <c r="C1464" s="251" t="s">
        <v>325</v>
      </c>
      <c r="D1464" s="252"/>
    </row>
    <row r="1465" spans="1:5" ht="18" customHeight="1" thickBot="1" x14ac:dyDescent="0.4">
      <c r="B1465" s="11" t="s">
        <v>326</v>
      </c>
      <c r="C1465" s="246" t="s">
        <v>327</v>
      </c>
      <c r="D1465" s="247"/>
    </row>
    <row r="1466" spans="1:5" ht="15" customHeight="1" thickBot="1" x14ac:dyDescent="0.4">
      <c r="A1466" s="112"/>
    </row>
    <row r="1467" spans="1:5" ht="15" customHeight="1" thickBot="1" x14ac:dyDescent="0.4">
      <c r="B1467" s="6"/>
      <c r="C1467" s="208" t="str" cm="1">
        <f t="array" aca="1" ref="C1467" ca="1">HYPERLINK("#"&amp;CELL("address",INDEX('Data Items List'!C:C,MATCH("Data Item", 'Data Items List'!C:C,0))),"Return to data items list")</f>
        <v>Return to data items list</v>
      </c>
      <c r="D1467" s="209"/>
      <c r="E1467" s="7"/>
    </row>
    <row r="1468" spans="1:5" ht="18" customHeight="1" x14ac:dyDescent="0.35">
      <c r="B1468" s="8" t="s">
        <v>304</v>
      </c>
      <c r="C1468" s="248" t="s">
        <v>131</v>
      </c>
      <c r="D1468" s="249"/>
    </row>
    <row r="1469" spans="1:5" ht="18" customHeight="1" x14ac:dyDescent="0.35">
      <c r="B1469" s="110" t="s">
        <v>305</v>
      </c>
      <c r="C1469" s="240" t="s">
        <v>704</v>
      </c>
      <c r="D1469" s="223"/>
    </row>
    <row r="1470" spans="1:5" ht="18" customHeight="1" x14ac:dyDescent="0.35">
      <c r="B1470" s="110" t="s">
        <v>307</v>
      </c>
      <c r="C1470" s="240" t="s">
        <v>530</v>
      </c>
      <c r="D1470" s="223"/>
    </row>
    <row r="1471" spans="1:5" ht="18" customHeight="1" x14ac:dyDescent="0.35">
      <c r="B1471" s="110" t="s">
        <v>309</v>
      </c>
      <c r="C1471" s="240" t="s">
        <v>310</v>
      </c>
      <c r="D1471" s="223"/>
    </row>
    <row r="1472" spans="1:5" ht="18" customHeight="1" x14ac:dyDescent="0.35">
      <c r="B1472" s="110" t="s">
        <v>311</v>
      </c>
      <c r="C1472" s="240" t="s">
        <v>705</v>
      </c>
      <c r="D1472" s="223"/>
    </row>
    <row r="1473" spans="1:5" ht="18" customHeight="1" x14ac:dyDescent="0.35">
      <c r="B1473" s="110" t="s">
        <v>313</v>
      </c>
      <c r="C1473" s="239" t="s">
        <v>314</v>
      </c>
      <c r="D1473" s="240"/>
    </row>
    <row r="1474" spans="1:5" ht="18" customHeight="1" x14ac:dyDescent="0.35">
      <c r="B1474" s="110" t="s">
        <v>315</v>
      </c>
      <c r="C1474" s="239" t="s">
        <v>330</v>
      </c>
      <c r="D1474" s="223"/>
    </row>
    <row r="1475" spans="1:5" ht="18" customHeight="1" x14ac:dyDescent="0.35">
      <c r="B1475" s="110" t="s">
        <v>1985</v>
      </c>
      <c r="C1475" s="239" t="s">
        <v>532</v>
      </c>
      <c r="D1475" s="240"/>
    </row>
    <row r="1476" spans="1:5" ht="18" customHeight="1" x14ac:dyDescent="0.35">
      <c r="B1476" s="250" t="s">
        <v>317</v>
      </c>
      <c r="C1476" s="9" t="s">
        <v>318</v>
      </c>
      <c r="D1476" s="10" t="s">
        <v>319</v>
      </c>
    </row>
    <row r="1477" spans="1:5" ht="18" customHeight="1" x14ac:dyDescent="0.35">
      <c r="B1477" s="250"/>
      <c r="C1477" s="13" t="s">
        <v>700</v>
      </c>
      <c r="D1477" s="102" t="s">
        <v>306</v>
      </c>
    </row>
    <row r="1478" spans="1:5" ht="18" customHeight="1" x14ac:dyDescent="0.35">
      <c r="B1478" s="250"/>
      <c r="C1478" s="13" t="s">
        <v>701</v>
      </c>
      <c r="D1478" s="102" t="s">
        <v>306</v>
      </c>
    </row>
    <row r="1479" spans="1:5" ht="18" customHeight="1" x14ac:dyDescent="0.35">
      <c r="B1479" s="250"/>
      <c r="C1479" s="13" t="s">
        <v>702</v>
      </c>
      <c r="D1479" s="102" t="s">
        <v>306</v>
      </c>
    </row>
    <row r="1480" spans="1:5" ht="45" customHeight="1" x14ac:dyDescent="0.35">
      <c r="B1480" s="110" t="s">
        <v>322</v>
      </c>
      <c r="C1480" s="239" t="s">
        <v>703</v>
      </c>
      <c r="D1480" s="240"/>
    </row>
    <row r="1481" spans="1:5" ht="18" customHeight="1" x14ac:dyDescent="0.35">
      <c r="B1481" s="110" t="s">
        <v>323</v>
      </c>
      <c r="C1481" s="240" t="s">
        <v>673</v>
      </c>
      <c r="D1481" s="223"/>
    </row>
    <row r="1482" spans="1:5" ht="18" customHeight="1" x14ac:dyDescent="0.35">
      <c r="B1482" s="110" t="s">
        <v>324</v>
      </c>
      <c r="C1482" s="251" t="s">
        <v>325</v>
      </c>
      <c r="D1482" s="252"/>
    </row>
    <row r="1483" spans="1:5" ht="18" customHeight="1" thickBot="1" x14ac:dyDescent="0.4">
      <c r="B1483" s="11" t="s">
        <v>326</v>
      </c>
      <c r="C1483" s="246" t="s">
        <v>327</v>
      </c>
      <c r="D1483" s="247"/>
    </row>
    <row r="1484" spans="1:5" ht="15" customHeight="1" thickBot="1" x14ac:dyDescent="0.4">
      <c r="A1484" s="112"/>
    </row>
    <row r="1485" spans="1:5" ht="15" customHeight="1" thickBot="1" x14ac:dyDescent="0.4">
      <c r="B1485" s="6"/>
      <c r="C1485" s="208" t="str" cm="1">
        <f t="array" aca="1" ref="C1485" ca="1">HYPERLINK("#"&amp;CELL("address",INDEX('Data Items List'!C:C,MATCH("Data Item", 'Data Items List'!C:C,0))),"Return to data items list")</f>
        <v>Return to data items list</v>
      </c>
      <c r="D1485" s="209"/>
      <c r="E1485" s="7"/>
    </row>
    <row r="1486" spans="1:5" ht="18" customHeight="1" x14ac:dyDescent="0.35">
      <c r="B1486" s="8" t="s">
        <v>304</v>
      </c>
      <c r="C1486" s="248" t="s">
        <v>132</v>
      </c>
      <c r="D1486" s="249"/>
    </row>
    <row r="1487" spans="1:5" ht="18" customHeight="1" x14ac:dyDescent="0.35">
      <c r="B1487" s="110" t="s">
        <v>305</v>
      </c>
      <c r="C1487" s="240" t="s">
        <v>706</v>
      </c>
      <c r="D1487" s="223"/>
    </row>
    <row r="1488" spans="1:5" ht="18" customHeight="1" x14ac:dyDescent="0.35">
      <c r="B1488" s="110" t="s">
        <v>307</v>
      </c>
      <c r="C1488" s="240" t="s">
        <v>530</v>
      </c>
      <c r="D1488" s="223"/>
    </row>
    <row r="1489" spans="1:5" ht="18" customHeight="1" x14ac:dyDescent="0.35">
      <c r="B1489" s="110" t="s">
        <v>309</v>
      </c>
      <c r="C1489" s="240" t="s">
        <v>310</v>
      </c>
      <c r="D1489" s="223"/>
    </row>
    <row r="1490" spans="1:5" ht="18" customHeight="1" x14ac:dyDescent="0.35">
      <c r="B1490" s="110" t="s">
        <v>311</v>
      </c>
      <c r="C1490" s="240" t="s">
        <v>707</v>
      </c>
      <c r="D1490" s="223"/>
    </row>
    <row r="1491" spans="1:5" ht="18" customHeight="1" x14ac:dyDescent="0.35">
      <c r="B1491" s="110" t="s">
        <v>313</v>
      </c>
      <c r="C1491" s="239" t="s">
        <v>314</v>
      </c>
      <c r="D1491" s="240"/>
    </row>
    <row r="1492" spans="1:5" ht="18" customHeight="1" x14ac:dyDescent="0.35">
      <c r="B1492" s="110" t="s">
        <v>315</v>
      </c>
      <c r="C1492" s="239" t="s">
        <v>330</v>
      </c>
      <c r="D1492" s="223"/>
    </row>
    <row r="1493" spans="1:5" ht="18" customHeight="1" x14ac:dyDescent="0.35">
      <c r="B1493" s="110" t="s">
        <v>1985</v>
      </c>
      <c r="C1493" s="239" t="s">
        <v>532</v>
      </c>
      <c r="D1493" s="240"/>
    </row>
    <row r="1494" spans="1:5" ht="18" customHeight="1" x14ac:dyDescent="0.35">
      <c r="B1494" s="250" t="s">
        <v>317</v>
      </c>
      <c r="C1494" s="9" t="s">
        <v>318</v>
      </c>
      <c r="D1494" s="10" t="s">
        <v>319</v>
      </c>
    </row>
    <row r="1495" spans="1:5" ht="18" customHeight="1" x14ac:dyDescent="0.35">
      <c r="B1495" s="250"/>
      <c r="C1495" s="13" t="s">
        <v>700</v>
      </c>
      <c r="D1495" s="102" t="s">
        <v>306</v>
      </c>
    </row>
    <row r="1496" spans="1:5" ht="18" customHeight="1" x14ac:dyDescent="0.35">
      <c r="B1496" s="250"/>
      <c r="C1496" s="13" t="s">
        <v>701</v>
      </c>
      <c r="D1496" s="102" t="s">
        <v>306</v>
      </c>
    </row>
    <row r="1497" spans="1:5" ht="18" customHeight="1" x14ac:dyDescent="0.35">
      <c r="B1497" s="250"/>
      <c r="C1497" s="13" t="s">
        <v>702</v>
      </c>
      <c r="D1497" s="102" t="s">
        <v>306</v>
      </c>
    </row>
    <row r="1498" spans="1:5" ht="45" customHeight="1" x14ac:dyDescent="0.35">
      <c r="B1498" s="110" t="s">
        <v>322</v>
      </c>
      <c r="C1498" s="239" t="s">
        <v>703</v>
      </c>
      <c r="D1498" s="240"/>
    </row>
    <row r="1499" spans="1:5" ht="18" customHeight="1" x14ac:dyDescent="0.35">
      <c r="B1499" s="110" t="s">
        <v>323</v>
      </c>
      <c r="C1499" s="240" t="s">
        <v>673</v>
      </c>
      <c r="D1499" s="223"/>
    </row>
    <row r="1500" spans="1:5" ht="18" customHeight="1" x14ac:dyDescent="0.35">
      <c r="B1500" s="110" t="s">
        <v>324</v>
      </c>
      <c r="C1500" s="251" t="s">
        <v>325</v>
      </c>
      <c r="D1500" s="252"/>
    </row>
    <row r="1501" spans="1:5" ht="18" customHeight="1" thickBot="1" x14ac:dyDescent="0.4">
      <c r="B1501" s="11" t="s">
        <v>326</v>
      </c>
      <c r="C1501" s="246" t="s">
        <v>327</v>
      </c>
      <c r="D1501" s="247"/>
    </row>
    <row r="1502" spans="1:5" ht="15" customHeight="1" thickBot="1" x14ac:dyDescent="0.4">
      <c r="A1502" s="112"/>
    </row>
    <row r="1503" spans="1:5" ht="15" customHeight="1" thickBot="1" x14ac:dyDescent="0.4">
      <c r="B1503" s="6"/>
      <c r="C1503" s="208" t="str" cm="1">
        <f t="array" aca="1" ref="C1503" ca="1">HYPERLINK("#"&amp;CELL("address",INDEX('Data Items List'!C:C,MATCH("Data Item", 'Data Items List'!C:C,0))),"Return to data items list")</f>
        <v>Return to data items list</v>
      </c>
      <c r="D1503" s="209"/>
      <c r="E1503" s="7"/>
    </row>
    <row r="1504" spans="1:5" ht="18" customHeight="1" x14ac:dyDescent="0.35">
      <c r="B1504" s="8" t="s">
        <v>304</v>
      </c>
      <c r="C1504" s="248" t="s">
        <v>133</v>
      </c>
      <c r="D1504" s="249"/>
    </row>
    <row r="1505" spans="1:4" ht="18" customHeight="1" x14ac:dyDescent="0.35">
      <c r="B1505" s="110" t="s">
        <v>305</v>
      </c>
      <c r="C1505" s="240" t="s">
        <v>708</v>
      </c>
      <c r="D1505" s="223"/>
    </row>
    <row r="1506" spans="1:4" ht="18" customHeight="1" x14ac:dyDescent="0.35">
      <c r="B1506" s="110" t="s">
        <v>307</v>
      </c>
      <c r="C1506" s="240" t="s">
        <v>530</v>
      </c>
      <c r="D1506" s="223"/>
    </row>
    <row r="1507" spans="1:4" ht="18" customHeight="1" x14ac:dyDescent="0.35">
      <c r="B1507" s="110" t="s">
        <v>309</v>
      </c>
      <c r="C1507" s="240" t="s">
        <v>310</v>
      </c>
      <c r="D1507" s="223"/>
    </row>
    <row r="1508" spans="1:4" ht="18" customHeight="1" x14ac:dyDescent="0.35">
      <c r="B1508" s="110" t="s">
        <v>311</v>
      </c>
      <c r="C1508" s="240" t="s">
        <v>709</v>
      </c>
      <c r="D1508" s="223"/>
    </row>
    <row r="1509" spans="1:4" ht="18" customHeight="1" x14ac:dyDescent="0.35">
      <c r="B1509" s="110" t="s">
        <v>313</v>
      </c>
      <c r="C1509" s="239" t="s">
        <v>314</v>
      </c>
      <c r="D1509" s="240"/>
    </row>
    <row r="1510" spans="1:4" ht="18" customHeight="1" x14ac:dyDescent="0.35">
      <c r="B1510" s="110" t="s">
        <v>315</v>
      </c>
      <c r="C1510" s="239" t="s">
        <v>330</v>
      </c>
      <c r="D1510" s="223"/>
    </row>
    <row r="1511" spans="1:4" ht="18" customHeight="1" x14ac:dyDescent="0.35">
      <c r="B1511" s="110" t="s">
        <v>1985</v>
      </c>
      <c r="C1511" s="239" t="s">
        <v>532</v>
      </c>
      <c r="D1511" s="240"/>
    </row>
    <row r="1512" spans="1:4" ht="18" customHeight="1" x14ac:dyDescent="0.35">
      <c r="B1512" s="250" t="s">
        <v>317</v>
      </c>
      <c r="C1512" s="9" t="s">
        <v>318</v>
      </c>
      <c r="D1512" s="10" t="s">
        <v>319</v>
      </c>
    </row>
    <row r="1513" spans="1:4" ht="18" customHeight="1" x14ac:dyDescent="0.35">
      <c r="B1513" s="250"/>
      <c r="C1513" s="13" t="s">
        <v>700</v>
      </c>
      <c r="D1513" s="102" t="s">
        <v>306</v>
      </c>
    </row>
    <row r="1514" spans="1:4" ht="18" customHeight="1" x14ac:dyDescent="0.35">
      <c r="B1514" s="250"/>
      <c r="C1514" s="13" t="s">
        <v>701</v>
      </c>
      <c r="D1514" s="102" t="s">
        <v>306</v>
      </c>
    </row>
    <row r="1515" spans="1:4" ht="18" customHeight="1" x14ac:dyDescent="0.35">
      <c r="B1515" s="250"/>
      <c r="C1515" s="13" t="s">
        <v>702</v>
      </c>
      <c r="D1515" s="102" t="s">
        <v>306</v>
      </c>
    </row>
    <row r="1516" spans="1:4" ht="45" customHeight="1" x14ac:dyDescent="0.35">
      <c r="B1516" s="110" t="s">
        <v>322</v>
      </c>
      <c r="C1516" s="239" t="s">
        <v>703</v>
      </c>
      <c r="D1516" s="240"/>
    </row>
    <row r="1517" spans="1:4" ht="18" customHeight="1" x14ac:dyDescent="0.35">
      <c r="B1517" s="110" t="s">
        <v>323</v>
      </c>
      <c r="C1517" s="240" t="s">
        <v>306</v>
      </c>
      <c r="D1517" s="223"/>
    </row>
    <row r="1518" spans="1:4" ht="18" customHeight="1" x14ac:dyDescent="0.35">
      <c r="B1518" s="110" t="s">
        <v>324</v>
      </c>
      <c r="C1518" s="251" t="s">
        <v>325</v>
      </c>
      <c r="D1518" s="252"/>
    </row>
    <row r="1519" spans="1:4" ht="18" customHeight="1" thickBot="1" x14ac:dyDescent="0.4">
      <c r="B1519" s="11" t="s">
        <v>326</v>
      </c>
      <c r="C1519" s="246" t="s">
        <v>327</v>
      </c>
      <c r="D1519" s="247"/>
    </row>
    <row r="1520" spans="1:4" ht="15" customHeight="1" thickBot="1" x14ac:dyDescent="0.4">
      <c r="A1520" s="112"/>
    </row>
    <row r="1521" spans="2:5" ht="15" customHeight="1" thickBot="1" x14ac:dyDescent="0.4">
      <c r="B1521" s="6"/>
      <c r="C1521" s="208" t="str" cm="1">
        <f t="array" aca="1" ref="C1521" ca="1">HYPERLINK("#"&amp;CELL("address",INDEX('Data Items List'!C:C,MATCH("Data Item", 'Data Items List'!C:C,0))),"Return to data items list")</f>
        <v>Return to data items list</v>
      </c>
      <c r="D1521" s="209"/>
      <c r="E1521" s="7"/>
    </row>
    <row r="1522" spans="2:5" ht="18" customHeight="1" x14ac:dyDescent="0.35">
      <c r="B1522" s="8" t="s">
        <v>304</v>
      </c>
      <c r="C1522" s="248" t="s">
        <v>134</v>
      </c>
      <c r="D1522" s="249"/>
    </row>
    <row r="1523" spans="2:5" ht="18" customHeight="1" x14ac:dyDescent="0.35">
      <c r="B1523" s="110" t="s">
        <v>305</v>
      </c>
      <c r="C1523" s="240" t="s">
        <v>710</v>
      </c>
      <c r="D1523" s="223"/>
    </row>
    <row r="1524" spans="2:5" ht="18" customHeight="1" x14ac:dyDescent="0.35">
      <c r="B1524" s="110" t="s">
        <v>307</v>
      </c>
      <c r="C1524" s="240" t="s">
        <v>530</v>
      </c>
      <c r="D1524" s="223"/>
    </row>
    <row r="1525" spans="2:5" ht="18" customHeight="1" x14ac:dyDescent="0.35">
      <c r="B1525" s="110" t="s">
        <v>309</v>
      </c>
      <c r="C1525" s="240" t="s">
        <v>310</v>
      </c>
      <c r="D1525" s="223"/>
    </row>
    <row r="1526" spans="2:5" ht="18" customHeight="1" x14ac:dyDescent="0.35">
      <c r="B1526" s="110" t="s">
        <v>311</v>
      </c>
      <c r="C1526" s="240" t="s">
        <v>711</v>
      </c>
      <c r="D1526" s="223"/>
    </row>
    <row r="1527" spans="2:5" ht="18" customHeight="1" x14ac:dyDescent="0.35">
      <c r="B1527" s="110" t="s">
        <v>313</v>
      </c>
      <c r="C1527" s="239" t="s">
        <v>314</v>
      </c>
      <c r="D1527" s="240"/>
    </row>
    <row r="1528" spans="2:5" ht="18" customHeight="1" x14ac:dyDescent="0.35">
      <c r="B1528" s="110" t="s">
        <v>315</v>
      </c>
      <c r="C1528" s="239" t="s">
        <v>330</v>
      </c>
      <c r="D1528" s="223"/>
    </row>
    <row r="1529" spans="2:5" ht="18" customHeight="1" x14ac:dyDescent="0.35">
      <c r="B1529" s="110" t="s">
        <v>1985</v>
      </c>
      <c r="C1529" s="239" t="s">
        <v>532</v>
      </c>
      <c r="D1529" s="240"/>
    </row>
    <row r="1530" spans="2:5" ht="18" customHeight="1" x14ac:dyDescent="0.35">
      <c r="B1530" s="250" t="s">
        <v>317</v>
      </c>
      <c r="C1530" s="9" t="s">
        <v>318</v>
      </c>
      <c r="D1530" s="10" t="s">
        <v>319</v>
      </c>
    </row>
    <row r="1531" spans="2:5" ht="30" customHeight="1" x14ac:dyDescent="0.35">
      <c r="B1531" s="250"/>
      <c r="C1531" s="13" t="s">
        <v>712</v>
      </c>
      <c r="D1531" s="102" t="s">
        <v>306</v>
      </c>
    </row>
    <row r="1532" spans="2:5" ht="30" customHeight="1" x14ac:dyDescent="0.35">
      <c r="B1532" s="250"/>
      <c r="C1532" s="13" t="s">
        <v>713</v>
      </c>
      <c r="D1532" s="102" t="s">
        <v>306</v>
      </c>
    </row>
    <row r="1533" spans="2:5" ht="30" customHeight="1" x14ac:dyDescent="0.35">
      <c r="B1533" s="250"/>
      <c r="C1533" s="13" t="s">
        <v>714</v>
      </c>
      <c r="D1533" s="102" t="s">
        <v>306</v>
      </c>
    </row>
    <row r="1534" spans="2:5" ht="30" customHeight="1" x14ac:dyDescent="0.35">
      <c r="B1534" s="250"/>
      <c r="C1534" s="13" t="s">
        <v>715</v>
      </c>
      <c r="D1534" s="102" t="s">
        <v>306</v>
      </c>
    </row>
    <row r="1535" spans="2:5" ht="90" customHeight="1" x14ac:dyDescent="0.35">
      <c r="B1535" s="110" t="s">
        <v>322</v>
      </c>
      <c r="C1535" s="239" t="s">
        <v>716</v>
      </c>
      <c r="D1535" s="240"/>
    </row>
    <row r="1536" spans="2:5" ht="18" customHeight="1" x14ac:dyDescent="0.35">
      <c r="B1536" s="110" t="s">
        <v>323</v>
      </c>
      <c r="C1536" s="240" t="s">
        <v>673</v>
      </c>
      <c r="D1536" s="223"/>
    </row>
    <row r="1537" spans="1:5" ht="18" customHeight="1" x14ac:dyDescent="0.35">
      <c r="B1537" s="110" t="s">
        <v>324</v>
      </c>
      <c r="C1537" s="251" t="s">
        <v>325</v>
      </c>
      <c r="D1537" s="252"/>
    </row>
    <row r="1538" spans="1:5" ht="18" customHeight="1" thickBot="1" x14ac:dyDescent="0.4">
      <c r="B1538" s="11" t="s">
        <v>326</v>
      </c>
      <c r="C1538" s="246" t="s">
        <v>327</v>
      </c>
      <c r="D1538" s="247"/>
    </row>
    <row r="1539" spans="1:5" ht="15" customHeight="1" thickBot="1" x14ac:dyDescent="0.4">
      <c r="A1539" s="112"/>
    </row>
    <row r="1540" spans="1:5" ht="15" customHeight="1" thickBot="1" x14ac:dyDescent="0.4">
      <c r="B1540" s="6"/>
      <c r="C1540" s="208" t="str" cm="1">
        <f t="array" aca="1" ref="C1540" ca="1">HYPERLINK("#"&amp;CELL("address",INDEX('Data Items List'!C:C,MATCH("Data Item", 'Data Items List'!C:C,0))),"Return to data items list")</f>
        <v>Return to data items list</v>
      </c>
      <c r="D1540" s="209"/>
      <c r="E1540" s="7"/>
    </row>
    <row r="1541" spans="1:5" ht="30" customHeight="1" x14ac:dyDescent="0.35">
      <c r="B1541" s="8" t="s">
        <v>304</v>
      </c>
      <c r="C1541" s="248" t="s">
        <v>136</v>
      </c>
      <c r="D1541" s="249"/>
    </row>
    <row r="1542" spans="1:5" ht="18" customHeight="1" x14ac:dyDescent="0.35">
      <c r="B1542" s="110" t="s">
        <v>305</v>
      </c>
      <c r="C1542" s="240" t="s">
        <v>717</v>
      </c>
      <c r="D1542" s="223"/>
    </row>
    <row r="1543" spans="1:5" ht="18" customHeight="1" x14ac:dyDescent="0.35">
      <c r="B1543" s="110" t="s">
        <v>307</v>
      </c>
      <c r="C1543" s="240" t="s">
        <v>530</v>
      </c>
      <c r="D1543" s="223"/>
    </row>
    <row r="1544" spans="1:5" ht="18" customHeight="1" x14ac:dyDescent="0.35">
      <c r="B1544" s="110" t="s">
        <v>309</v>
      </c>
      <c r="C1544" s="240" t="s">
        <v>310</v>
      </c>
      <c r="D1544" s="223"/>
    </row>
    <row r="1545" spans="1:5" ht="18" customHeight="1" x14ac:dyDescent="0.35">
      <c r="B1545" s="110" t="s">
        <v>311</v>
      </c>
      <c r="C1545" s="240" t="s">
        <v>718</v>
      </c>
      <c r="D1545" s="223"/>
    </row>
    <row r="1546" spans="1:5" ht="18" customHeight="1" x14ac:dyDescent="0.35">
      <c r="B1546" s="110" t="s">
        <v>313</v>
      </c>
      <c r="C1546" s="239" t="s">
        <v>314</v>
      </c>
      <c r="D1546" s="240"/>
    </row>
    <row r="1547" spans="1:5" ht="18" customHeight="1" x14ac:dyDescent="0.35">
      <c r="B1547" s="110" t="s">
        <v>315</v>
      </c>
      <c r="C1547" s="239" t="s">
        <v>330</v>
      </c>
      <c r="D1547" s="223"/>
    </row>
    <row r="1548" spans="1:5" ht="18" customHeight="1" x14ac:dyDescent="0.35">
      <c r="B1548" s="110" t="s">
        <v>1985</v>
      </c>
      <c r="C1548" s="239" t="s">
        <v>532</v>
      </c>
      <c r="D1548" s="240"/>
    </row>
    <row r="1549" spans="1:5" ht="18" customHeight="1" x14ac:dyDescent="0.35">
      <c r="B1549" s="250" t="s">
        <v>317</v>
      </c>
      <c r="C1549" s="9" t="s">
        <v>318</v>
      </c>
      <c r="D1549" s="10" t="s">
        <v>319</v>
      </c>
    </row>
    <row r="1550" spans="1:5" ht="30" customHeight="1" x14ac:dyDescent="0.35">
      <c r="B1550" s="250"/>
      <c r="C1550" s="13" t="s">
        <v>719</v>
      </c>
      <c r="D1550" s="102" t="s">
        <v>306</v>
      </c>
    </row>
    <row r="1551" spans="1:5" ht="30" customHeight="1" x14ac:dyDescent="0.35">
      <c r="B1551" s="250"/>
      <c r="C1551" s="13" t="s">
        <v>720</v>
      </c>
      <c r="D1551" s="102" t="s">
        <v>306</v>
      </c>
    </row>
    <row r="1552" spans="1:5" ht="30" customHeight="1" x14ac:dyDescent="0.35">
      <c r="B1552" s="250"/>
      <c r="C1552" s="13" t="s">
        <v>721</v>
      </c>
      <c r="D1552" s="102" t="s">
        <v>306</v>
      </c>
    </row>
    <row r="1553" spans="1:5" ht="18" customHeight="1" x14ac:dyDescent="0.35">
      <c r="B1553" s="250"/>
      <c r="C1553" s="13" t="s">
        <v>722</v>
      </c>
      <c r="D1553" s="102" t="s">
        <v>306</v>
      </c>
    </row>
    <row r="1554" spans="1:5" ht="75" customHeight="1" x14ac:dyDescent="0.35">
      <c r="B1554" s="110" t="s">
        <v>322</v>
      </c>
      <c r="C1554" s="239" t="s">
        <v>723</v>
      </c>
      <c r="D1554" s="240"/>
    </row>
    <row r="1555" spans="1:5" ht="18" customHeight="1" x14ac:dyDescent="0.35">
      <c r="B1555" s="110" t="s">
        <v>323</v>
      </c>
      <c r="C1555" s="240" t="s">
        <v>673</v>
      </c>
      <c r="D1555" s="223"/>
    </row>
    <row r="1556" spans="1:5" ht="18" customHeight="1" x14ac:dyDescent="0.35">
      <c r="B1556" s="110" t="s">
        <v>324</v>
      </c>
      <c r="C1556" s="251" t="s">
        <v>325</v>
      </c>
      <c r="D1556" s="252"/>
    </row>
    <row r="1557" spans="1:5" ht="18" customHeight="1" thickBot="1" x14ac:dyDescent="0.4">
      <c r="B1557" s="11" t="s">
        <v>326</v>
      </c>
      <c r="C1557" s="246" t="s">
        <v>327</v>
      </c>
      <c r="D1557" s="247"/>
    </row>
    <row r="1558" spans="1:5" ht="15" customHeight="1" thickBot="1" x14ac:dyDescent="0.4">
      <c r="A1558" s="112"/>
    </row>
    <row r="1559" spans="1:5" ht="15" customHeight="1" thickBot="1" x14ac:dyDescent="0.4">
      <c r="B1559" s="6"/>
      <c r="C1559" s="208" t="str" cm="1">
        <f t="array" aca="1" ref="C1559" ca="1">HYPERLINK("#"&amp;CELL("address",INDEX('Data Items List'!C:C,MATCH("Data Item", 'Data Items List'!C:C,0))),"Return to data items list")</f>
        <v>Return to data items list</v>
      </c>
      <c r="D1559" s="209"/>
      <c r="E1559" s="7"/>
    </row>
    <row r="1560" spans="1:5" ht="30" customHeight="1" x14ac:dyDescent="0.35">
      <c r="B1560" s="8" t="s">
        <v>304</v>
      </c>
      <c r="C1560" s="248" t="s">
        <v>138</v>
      </c>
      <c r="D1560" s="249"/>
    </row>
    <row r="1561" spans="1:5" ht="18" customHeight="1" x14ac:dyDescent="0.35">
      <c r="B1561" s="110" t="s">
        <v>305</v>
      </c>
      <c r="C1561" s="240" t="s">
        <v>724</v>
      </c>
      <c r="D1561" s="223"/>
    </row>
    <row r="1562" spans="1:5" ht="18" customHeight="1" x14ac:dyDescent="0.35">
      <c r="B1562" s="110" t="s">
        <v>307</v>
      </c>
      <c r="C1562" s="240" t="s">
        <v>530</v>
      </c>
      <c r="D1562" s="223"/>
    </row>
    <row r="1563" spans="1:5" ht="18" customHeight="1" x14ac:dyDescent="0.35">
      <c r="B1563" s="110" t="s">
        <v>309</v>
      </c>
      <c r="C1563" s="240" t="s">
        <v>310</v>
      </c>
      <c r="D1563" s="223"/>
    </row>
    <row r="1564" spans="1:5" ht="18" customHeight="1" x14ac:dyDescent="0.35">
      <c r="B1564" s="110" t="s">
        <v>311</v>
      </c>
      <c r="C1564" s="240" t="s">
        <v>725</v>
      </c>
      <c r="D1564" s="223"/>
    </row>
    <row r="1565" spans="1:5" ht="18" customHeight="1" x14ac:dyDescent="0.35">
      <c r="B1565" s="110" t="s">
        <v>313</v>
      </c>
      <c r="C1565" s="239" t="s">
        <v>314</v>
      </c>
      <c r="D1565" s="240"/>
    </row>
    <row r="1566" spans="1:5" ht="18" customHeight="1" x14ac:dyDescent="0.35">
      <c r="B1566" s="110" t="s">
        <v>315</v>
      </c>
      <c r="C1566" s="239" t="s">
        <v>330</v>
      </c>
      <c r="D1566" s="223"/>
    </row>
    <row r="1567" spans="1:5" ht="18" customHeight="1" x14ac:dyDescent="0.35">
      <c r="B1567" s="110" t="s">
        <v>1985</v>
      </c>
      <c r="C1567" s="239" t="s">
        <v>532</v>
      </c>
      <c r="D1567" s="240"/>
    </row>
    <row r="1568" spans="1:5" ht="18" customHeight="1" x14ac:dyDescent="0.35">
      <c r="B1568" s="250" t="s">
        <v>317</v>
      </c>
      <c r="C1568" s="9" t="s">
        <v>318</v>
      </c>
      <c r="D1568" s="10" t="s">
        <v>319</v>
      </c>
    </row>
    <row r="1569" spans="1:5" ht="18" customHeight="1" x14ac:dyDescent="0.35">
      <c r="B1569" s="250"/>
      <c r="C1569" s="13" t="s">
        <v>726</v>
      </c>
      <c r="D1569" s="102" t="s">
        <v>306</v>
      </c>
    </row>
    <row r="1570" spans="1:5" ht="18" customHeight="1" x14ac:dyDescent="0.35">
      <c r="B1570" s="250"/>
      <c r="C1570" s="13" t="s">
        <v>727</v>
      </c>
      <c r="D1570" s="102" t="s">
        <v>306</v>
      </c>
    </row>
    <row r="1571" spans="1:5" ht="45" customHeight="1" x14ac:dyDescent="0.35">
      <c r="B1571" s="110" t="s">
        <v>322</v>
      </c>
      <c r="C1571" s="239" t="s">
        <v>728</v>
      </c>
      <c r="D1571" s="240"/>
    </row>
    <row r="1572" spans="1:5" ht="18" customHeight="1" x14ac:dyDescent="0.35">
      <c r="B1572" s="110" t="s">
        <v>323</v>
      </c>
      <c r="C1572" s="240" t="s">
        <v>306</v>
      </c>
      <c r="D1572" s="223"/>
    </row>
    <row r="1573" spans="1:5" ht="18" customHeight="1" x14ac:dyDescent="0.35">
      <c r="B1573" s="110" t="s">
        <v>324</v>
      </c>
      <c r="C1573" s="251" t="s">
        <v>325</v>
      </c>
      <c r="D1573" s="252"/>
    </row>
    <row r="1574" spans="1:5" ht="18" customHeight="1" thickBot="1" x14ac:dyDescent="0.4">
      <c r="B1574" s="11" t="s">
        <v>326</v>
      </c>
      <c r="C1574" s="246" t="s">
        <v>327</v>
      </c>
      <c r="D1574" s="247"/>
    </row>
    <row r="1575" spans="1:5" ht="15" customHeight="1" thickBot="1" x14ac:dyDescent="0.4">
      <c r="A1575" s="112"/>
    </row>
    <row r="1576" spans="1:5" ht="15" customHeight="1" thickBot="1" x14ac:dyDescent="0.4">
      <c r="B1576" s="6"/>
      <c r="C1576" s="208" t="str" cm="1">
        <f t="array" aca="1" ref="C1576" ca="1">HYPERLINK("#"&amp;CELL("address",INDEX('Data Items List'!C:C,MATCH("Data Item", 'Data Items List'!C:C,0))),"Return to data items list")</f>
        <v>Return to data items list</v>
      </c>
      <c r="D1576" s="209"/>
      <c r="E1576" s="7"/>
    </row>
    <row r="1577" spans="1:5" ht="30" customHeight="1" x14ac:dyDescent="0.35">
      <c r="B1577" s="8" t="s">
        <v>304</v>
      </c>
      <c r="C1577" s="248" t="s">
        <v>140</v>
      </c>
      <c r="D1577" s="249"/>
    </row>
    <row r="1578" spans="1:5" ht="18" customHeight="1" x14ac:dyDescent="0.35">
      <c r="B1578" s="110" t="s">
        <v>305</v>
      </c>
      <c r="C1578" s="240" t="s">
        <v>729</v>
      </c>
      <c r="D1578" s="223"/>
    </row>
    <row r="1579" spans="1:5" ht="18" customHeight="1" x14ac:dyDescent="0.35">
      <c r="B1579" s="110" t="s">
        <v>307</v>
      </c>
      <c r="C1579" s="240" t="s">
        <v>530</v>
      </c>
      <c r="D1579" s="223"/>
    </row>
    <row r="1580" spans="1:5" ht="18" customHeight="1" x14ac:dyDescent="0.35">
      <c r="B1580" s="110" t="s">
        <v>309</v>
      </c>
      <c r="C1580" s="240" t="s">
        <v>310</v>
      </c>
      <c r="D1580" s="223"/>
    </row>
    <row r="1581" spans="1:5" ht="18" customHeight="1" x14ac:dyDescent="0.35">
      <c r="B1581" s="110" t="s">
        <v>311</v>
      </c>
      <c r="C1581" s="240" t="s">
        <v>730</v>
      </c>
      <c r="D1581" s="223"/>
    </row>
    <row r="1582" spans="1:5" ht="18" customHeight="1" x14ac:dyDescent="0.35">
      <c r="B1582" s="110" t="s">
        <v>313</v>
      </c>
      <c r="C1582" s="239" t="s">
        <v>314</v>
      </c>
      <c r="D1582" s="240"/>
    </row>
    <row r="1583" spans="1:5" ht="18" customHeight="1" x14ac:dyDescent="0.35">
      <c r="B1583" s="110" t="s">
        <v>315</v>
      </c>
      <c r="C1583" s="239" t="s">
        <v>330</v>
      </c>
      <c r="D1583" s="223"/>
    </row>
    <row r="1584" spans="1:5" ht="18" customHeight="1" x14ac:dyDescent="0.35">
      <c r="B1584" s="110" t="s">
        <v>1985</v>
      </c>
      <c r="C1584" s="239" t="s">
        <v>532</v>
      </c>
      <c r="D1584" s="240"/>
    </row>
    <row r="1585" spans="1:5" ht="18" customHeight="1" x14ac:dyDescent="0.35">
      <c r="B1585" s="250" t="s">
        <v>317</v>
      </c>
      <c r="C1585" s="9" t="s">
        <v>318</v>
      </c>
      <c r="D1585" s="10" t="s">
        <v>319</v>
      </c>
    </row>
    <row r="1586" spans="1:5" ht="18" customHeight="1" x14ac:dyDescent="0.35">
      <c r="B1586" s="250"/>
      <c r="C1586" s="13" t="s">
        <v>726</v>
      </c>
      <c r="D1586" s="102" t="s">
        <v>306</v>
      </c>
    </row>
    <row r="1587" spans="1:5" ht="18" customHeight="1" x14ac:dyDescent="0.35">
      <c r="B1587" s="250"/>
      <c r="C1587" s="13" t="s">
        <v>727</v>
      </c>
      <c r="D1587" s="102" t="s">
        <v>306</v>
      </c>
    </row>
    <row r="1588" spans="1:5" ht="45" customHeight="1" x14ac:dyDescent="0.35">
      <c r="B1588" s="110" t="s">
        <v>322</v>
      </c>
      <c r="C1588" s="239" t="s">
        <v>728</v>
      </c>
      <c r="D1588" s="240"/>
    </row>
    <row r="1589" spans="1:5" ht="18" customHeight="1" x14ac:dyDescent="0.35">
      <c r="B1589" s="110" t="s">
        <v>323</v>
      </c>
      <c r="C1589" s="240" t="s">
        <v>306</v>
      </c>
      <c r="D1589" s="223"/>
    </row>
    <row r="1590" spans="1:5" ht="18" customHeight="1" x14ac:dyDescent="0.35">
      <c r="B1590" s="110" t="s">
        <v>324</v>
      </c>
      <c r="C1590" s="251" t="s">
        <v>325</v>
      </c>
      <c r="D1590" s="252"/>
    </row>
    <row r="1591" spans="1:5" ht="18" customHeight="1" thickBot="1" x14ac:dyDescent="0.4">
      <c r="B1591" s="11" t="s">
        <v>326</v>
      </c>
      <c r="C1591" s="246" t="s">
        <v>327</v>
      </c>
      <c r="D1591" s="247"/>
    </row>
    <row r="1592" spans="1:5" ht="15" customHeight="1" thickBot="1" x14ac:dyDescent="0.4">
      <c r="A1592" s="112"/>
    </row>
    <row r="1593" spans="1:5" ht="15" customHeight="1" thickBot="1" x14ac:dyDescent="0.4">
      <c r="B1593" s="6"/>
      <c r="C1593" s="208" t="str" cm="1">
        <f t="array" aca="1" ref="C1593" ca="1">HYPERLINK("#"&amp;CELL("address",INDEX('Data Items List'!C:C,MATCH("Data Item", 'Data Items List'!C:C,0))),"Return to data items list")</f>
        <v>Return to data items list</v>
      </c>
      <c r="D1593" s="209"/>
      <c r="E1593" s="7"/>
    </row>
    <row r="1594" spans="1:5" ht="30" customHeight="1" x14ac:dyDescent="0.35">
      <c r="B1594" s="8" t="s">
        <v>304</v>
      </c>
      <c r="C1594" s="248" t="s">
        <v>142</v>
      </c>
      <c r="D1594" s="249"/>
    </row>
    <row r="1595" spans="1:5" ht="18" customHeight="1" x14ac:dyDescent="0.35">
      <c r="B1595" s="110" t="s">
        <v>305</v>
      </c>
      <c r="C1595" s="240" t="s">
        <v>731</v>
      </c>
      <c r="D1595" s="223"/>
    </row>
    <row r="1596" spans="1:5" ht="18" customHeight="1" x14ac:dyDescent="0.35">
      <c r="B1596" s="110" t="s">
        <v>307</v>
      </c>
      <c r="C1596" s="240" t="s">
        <v>530</v>
      </c>
      <c r="D1596" s="223"/>
    </row>
    <row r="1597" spans="1:5" ht="18" customHeight="1" x14ac:dyDescent="0.35">
      <c r="B1597" s="110" t="s">
        <v>309</v>
      </c>
      <c r="C1597" s="240" t="s">
        <v>310</v>
      </c>
      <c r="D1597" s="223"/>
    </row>
    <row r="1598" spans="1:5" ht="18" customHeight="1" x14ac:dyDescent="0.35">
      <c r="B1598" s="110" t="s">
        <v>311</v>
      </c>
      <c r="C1598" s="240" t="s">
        <v>732</v>
      </c>
      <c r="D1598" s="223"/>
    </row>
    <row r="1599" spans="1:5" ht="18" customHeight="1" x14ac:dyDescent="0.35">
      <c r="B1599" s="110" t="s">
        <v>313</v>
      </c>
      <c r="C1599" s="239" t="s">
        <v>314</v>
      </c>
      <c r="D1599" s="240"/>
    </row>
    <row r="1600" spans="1:5" ht="18" customHeight="1" x14ac:dyDescent="0.35">
      <c r="B1600" s="110" t="s">
        <v>315</v>
      </c>
      <c r="C1600" s="239" t="s">
        <v>330</v>
      </c>
      <c r="D1600" s="223"/>
    </row>
    <row r="1601" spans="1:5" ht="18" customHeight="1" x14ac:dyDescent="0.35">
      <c r="B1601" s="110" t="s">
        <v>1985</v>
      </c>
      <c r="C1601" s="239" t="s">
        <v>532</v>
      </c>
      <c r="D1601" s="240"/>
    </row>
    <row r="1602" spans="1:5" ht="18" customHeight="1" x14ac:dyDescent="0.35">
      <c r="B1602" s="250" t="s">
        <v>317</v>
      </c>
      <c r="C1602" s="9" t="s">
        <v>318</v>
      </c>
      <c r="D1602" s="10" t="s">
        <v>319</v>
      </c>
    </row>
    <row r="1603" spans="1:5" ht="18" customHeight="1" x14ac:dyDescent="0.35">
      <c r="B1603" s="250"/>
      <c r="C1603" s="13" t="s">
        <v>726</v>
      </c>
      <c r="D1603" s="102" t="s">
        <v>306</v>
      </c>
    </row>
    <row r="1604" spans="1:5" ht="18" customHeight="1" x14ac:dyDescent="0.35">
      <c r="B1604" s="250"/>
      <c r="C1604" s="13" t="s">
        <v>727</v>
      </c>
      <c r="D1604" s="102" t="s">
        <v>306</v>
      </c>
    </row>
    <row r="1605" spans="1:5" ht="45" customHeight="1" x14ac:dyDescent="0.35">
      <c r="B1605" s="110" t="s">
        <v>322</v>
      </c>
      <c r="C1605" s="239" t="s">
        <v>728</v>
      </c>
      <c r="D1605" s="240"/>
    </row>
    <row r="1606" spans="1:5" ht="18" customHeight="1" x14ac:dyDescent="0.35">
      <c r="B1606" s="110" t="s">
        <v>323</v>
      </c>
      <c r="C1606" s="240" t="s">
        <v>306</v>
      </c>
      <c r="D1606" s="223"/>
    </row>
    <row r="1607" spans="1:5" ht="18" customHeight="1" x14ac:dyDescent="0.35">
      <c r="B1607" s="110" t="s">
        <v>324</v>
      </c>
      <c r="C1607" s="251" t="s">
        <v>325</v>
      </c>
      <c r="D1607" s="252"/>
    </row>
    <row r="1608" spans="1:5" ht="18" customHeight="1" thickBot="1" x14ac:dyDescent="0.4">
      <c r="B1608" s="11" t="s">
        <v>326</v>
      </c>
      <c r="C1608" s="246" t="s">
        <v>327</v>
      </c>
      <c r="D1608" s="247"/>
    </row>
    <row r="1609" spans="1:5" ht="15" customHeight="1" thickBot="1" x14ac:dyDescent="0.4">
      <c r="A1609" s="112"/>
    </row>
    <row r="1610" spans="1:5" ht="15" customHeight="1" thickBot="1" x14ac:dyDescent="0.4">
      <c r="B1610" s="6"/>
      <c r="C1610" s="208" t="str" cm="1">
        <f t="array" aca="1" ref="C1610" ca="1">HYPERLINK("#"&amp;CELL("address",INDEX('Data Items List'!C:C,MATCH("Data Item", 'Data Items List'!C:C,0))),"Return to data items list")</f>
        <v>Return to data items list</v>
      </c>
      <c r="D1610" s="209"/>
      <c r="E1610" s="7"/>
    </row>
    <row r="1611" spans="1:5" ht="30" customHeight="1" x14ac:dyDescent="0.35">
      <c r="B1611" s="8" t="s">
        <v>304</v>
      </c>
      <c r="C1611" s="248" t="s">
        <v>159</v>
      </c>
      <c r="D1611" s="249"/>
    </row>
    <row r="1612" spans="1:5" ht="18" customHeight="1" x14ac:dyDescent="0.35">
      <c r="B1612" s="110" t="s">
        <v>305</v>
      </c>
      <c r="C1612" s="240" t="s">
        <v>733</v>
      </c>
      <c r="D1612" s="223"/>
    </row>
    <row r="1613" spans="1:5" ht="18" customHeight="1" x14ac:dyDescent="0.35">
      <c r="B1613" s="110" t="s">
        <v>307</v>
      </c>
      <c r="C1613" s="240" t="s">
        <v>530</v>
      </c>
      <c r="D1613" s="223"/>
    </row>
    <row r="1614" spans="1:5" ht="18" customHeight="1" x14ac:dyDescent="0.35">
      <c r="B1614" s="110" t="s">
        <v>309</v>
      </c>
      <c r="C1614" s="240" t="s">
        <v>310</v>
      </c>
      <c r="D1614" s="223"/>
    </row>
    <row r="1615" spans="1:5" ht="18" customHeight="1" x14ac:dyDescent="0.35">
      <c r="B1615" s="110" t="s">
        <v>311</v>
      </c>
      <c r="C1615" s="240" t="s">
        <v>734</v>
      </c>
      <c r="D1615" s="223"/>
    </row>
    <row r="1616" spans="1:5" ht="18" customHeight="1" x14ac:dyDescent="0.35">
      <c r="B1616" s="110" t="s">
        <v>313</v>
      </c>
      <c r="C1616" s="239" t="s">
        <v>314</v>
      </c>
      <c r="D1616" s="240"/>
    </row>
    <row r="1617" spans="1:5" ht="18" customHeight="1" x14ac:dyDescent="0.35">
      <c r="B1617" s="110" t="s">
        <v>315</v>
      </c>
      <c r="C1617" s="239" t="s">
        <v>330</v>
      </c>
      <c r="D1617" s="223"/>
    </row>
    <row r="1618" spans="1:5" ht="18" customHeight="1" x14ac:dyDescent="0.35">
      <c r="B1618" s="110" t="s">
        <v>1985</v>
      </c>
      <c r="C1618" s="239" t="s">
        <v>532</v>
      </c>
      <c r="D1618" s="240"/>
    </row>
    <row r="1619" spans="1:5" ht="18" customHeight="1" x14ac:dyDescent="0.35">
      <c r="B1619" s="250" t="s">
        <v>317</v>
      </c>
      <c r="C1619" s="9" t="s">
        <v>318</v>
      </c>
      <c r="D1619" s="10" t="s">
        <v>319</v>
      </c>
    </row>
    <row r="1620" spans="1:5" ht="18" customHeight="1" x14ac:dyDescent="0.35">
      <c r="B1620" s="250"/>
      <c r="C1620" s="13" t="s">
        <v>726</v>
      </c>
      <c r="D1620" s="102" t="s">
        <v>306</v>
      </c>
    </row>
    <row r="1621" spans="1:5" ht="18" customHeight="1" x14ac:dyDescent="0.35">
      <c r="B1621" s="250"/>
      <c r="C1621" s="13" t="s">
        <v>727</v>
      </c>
      <c r="D1621" s="102" t="s">
        <v>306</v>
      </c>
    </row>
    <row r="1622" spans="1:5" ht="45" customHeight="1" x14ac:dyDescent="0.35">
      <c r="B1622" s="110" t="s">
        <v>322</v>
      </c>
      <c r="C1622" s="239" t="s">
        <v>728</v>
      </c>
      <c r="D1622" s="240"/>
    </row>
    <row r="1623" spans="1:5" ht="18" customHeight="1" x14ac:dyDescent="0.35">
      <c r="B1623" s="110" t="s">
        <v>323</v>
      </c>
      <c r="C1623" s="240" t="s">
        <v>306</v>
      </c>
      <c r="D1623" s="223"/>
    </row>
    <row r="1624" spans="1:5" ht="18" customHeight="1" x14ac:dyDescent="0.35">
      <c r="B1624" s="110" t="s">
        <v>324</v>
      </c>
      <c r="C1624" s="251" t="s">
        <v>325</v>
      </c>
      <c r="D1624" s="252"/>
    </row>
    <row r="1625" spans="1:5" ht="18" customHeight="1" thickBot="1" x14ac:dyDescent="0.4">
      <c r="B1625" s="11" t="s">
        <v>326</v>
      </c>
      <c r="C1625" s="246" t="s">
        <v>327</v>
      </c>
      <c r="D1625" s="247"/>
    </row>
    <row r="1626" spans="1:5" ht="15" customHeight="1" thickBot="1" x14ac:dyDescent="0.4">
      <c r="A1626" s="112"/>
    </row>
    <row r="1627" spans="1:5" ht="15" customHeight="1" thickBot="1" x14ac:dyDescent="0.4">
      <c r="B1627" s="6"/>
      <c r="C1627" s="208" t="str" cm="1">
        <f t="array" aca="1" ref="C1627" ca="1">HYPERLINK("#"&amp;CELL("address",INDEX('Data Items List'!C:C,MATCH("Data Item", 'Data Items List'!C:C,0))),"Return to data items list")</f>
        <v>Return to data items list</v>
      </c>
      <c r="D1627" s="209"/>
      <c r="E1627" s="7"/>
    </row>
    <row r="1628" spans="1:5" ht="30" customHeight="1" x14ac:dyDescent="0.35">
      <c r="B1628" s="8" t="s">
        <v>304</v>
      </c>
      <c r="C1628" s="248" t="s">
        <v>160</v>
      </c>
      <c r="D1628" s="249"/>
    </row>
    <row r="1629" spans="1:5" ht="18" customHeight="1" x14ac:dyDescent="0.35">
      <c r="B1629" s="110" t="s">
        <v>305</v>
      </c>
      <c r="C1629" s="240" t="s">
        <v>735</v>
      </c>
      <c r="D1629" s="223"/>
    </row>
    <row r="1630" spans="1:5" ht="18" customHeight="1" x14ac:dyDescent="0.35">
      <c r="B1630" s="110" t="s">
        <v>307</v>
      </c>
      <c r="C1630" s="240" t="s">
        <v>530</v>
      </c>
      <c r="D1630" s="223"/>
    </row>
    <row r="1631" spans="1:5" ht="18" customHeight="1" x14ac:dyDescent="0.35">
      <c r="B1631" s="110" t="s">
        <v>309</v>
      </c>
      <c r="C1631" s="240" t="s">
        <v>310</v>
      </c>
      <c r="D1631" s="223"/>
    </row>
    <row r="1632" spans="1:5" ht="18" customHeight="1" x14ac:dyDescent="0.35">
      <c r="B1632" s="110" t="s">
        <v>311</v>
      </c>
      <c r="C1632" s="240" t="s">
        <v>736</v>
      </c>
      <c r="D1632" s="223"/>
    </row>
    <row r="1633" spans="1:5" ht="18" customHeight="1" x14ac:dyDescent="0.35">
      <c r="B1633" s="110" t="s">
        <v>313</v>
      </c>
      <c r="C1633" s="239" t="s">
        <v>314</v>
      </c>
      <c r="D1633" s="240"/>
    </row>
    <row r="1634" spans="1:5" ht="18" customHeight="1" x14ac:dyDescent="0.35">
      <c r="B1634" s="110" t="s">
        <v>315</v>
      </c>
      <c r="C1634" s="239" t="s">
        <v>330</v>
      </c>
      <c r="D1634" s="223"/>
    </row>
    <row r="1635" spans="1:5" ht="18" customHeight="1" x14ac:dyDescent="0.35">
      <c r="B1635" s="110" t="s">
        <v>1985</v>
      </c>
      <c r="C1635" s="239" t="s">
        <v>532</v>
      </c>
      <c r="D1635" s="240"/>
    </row>
    <row r="1636" spans="1:5" ht="18" customHeight="1" x14ac:dyDescent="0.35">
      <c r="B1636" s="250" t="s">
        <v>317</v>
      </c>
      <c r="C1636" s="9" t="s">
        <v>318</v>
      </c>
      <c r="D1636" s="10" t="s">
        <v>319</v>
      </c>
    </row>
    <row r="1637" spans="1:5" ht="18" customHeight="1" x14ac:dyDescent="0.35">
      <c r="B1637" s="250"/>
      <c r="C1637" s="13" t="s">
        <v>726</v>
      </c>
      <c r="D1637" s="102" t="s">
        <v>306</v>
      </c>
    </row>
    <row r="1638" spans="1:5" ht="18" customHeight="1" x14ac:dyDescent="0.35">
      <c r="B1638" s="250"/>
      <c r="C1638" s="13" t="s">
        <v>727</v>
      </c>
      <c r="D1638" s="102" t="s">
        <v>306</v>
      </c>
    </row>
    <row r="1639" spans="1:5" ht="45" customHeight="1" x14ac:dyDescent="0.35">
      <c r="B1639" s="110" t="s">
        <v>322</v>
      </c>
      <c r="C1639" s="239" t="s">
        <v>728</v>
      </c>
      <c r="D1639" s="240"/>
    </row>
    <row r="1640" spans="1:5" ht="18" customHeight="1" x14ac:dyDescent="0.35">
      <c r="B1640" s="110" t="s">
        <v>323</v>
      </c>
      <c r="C1640" s="240" t="s">
        <v>306</v>
      </c>
      <c r="D1640" s="223"/>
    </row>
    <row r="1641" spans="1:5" ht="18" customHeight="1" x14ac:dyDescent="0.35">
      <c r="B1641" s="110" t="s">
        <v>324</v>
      </c>
      <c r="C1641" s="251" t="s">
        <v>325</v>
      </c>
      <c r="D1641" s="252"/>
    </row>
    <row r="1642" spans="1:5" ht="18" customHeight="1" thickBot="1" x14ac:dyDescent="0.4">
      <c r="B1642" s="11" t="s">
        <v>326</v>
      </c>
      <c r="C1642" s="246" t="s">
        <v>327</v>
      </c>
      <c r="D1642" s="247"/>
    </row>
    <row r="1643" spans="1:5" ht="15" customHeight="1" thickBot="1" x14ac:dyDescent="0.4">
      <c r="A1643" s="112"/>
    </row>
    <row r="1644" spans="1:5" ht="15" customHeight="1" thickBot="1" x14ac:dyDescent="0.4">
      <c r="B1644" s="6"/>
      <c r="C1644" s="208" t="str" cm="1">
        <f t="array" aca="1" ref="C1644" ca="1">HYPERLINK("#"&amp;CELL("address",INDEX('Data Items List'!C:C,MATCH("Data Item", 'Data Items List'!C:C,0))),"Return to data items list")</f>
        <v>Return to data items list</v>
      </c>
      <c r="D1644" s="209"/>
      <c r="E1644" s="7"/>
    </row>
    <row r="1645" spans="1:5" ht="18" customHeight="1" x14ac:dyDescent="0.35">
      <c r="B1645" s="8" t="s">
        <v>304</v>
      </c>
      <c r="C1645" s="248" t="s">
        <v>161</v>
      </c>
      <c r="D1645" s="249"/>
    </row>
    <row r="1646" spans="1:5" ht="18" customHeight="1" x14ac:dyDescent="0.35">
      <c r="B1646" s="110" t="s">
        <v>305</v>
      </c>
      <c r="C1646" s="240" t="s">
        <v>737</v>
      </c>
      <c r="D1646" s="223"/>
    </row>
    <row r="1647" spans="1:5" ht="18" customHeight="1" x14ac:dyDescent="0.35">
      <c r="B1647" s="110" t="s">
        <v>307</v>
      </c>
      <c r="C1647" s="240" t="s">
        <v>530</v>
      </c>
      <c r="D1647" s="223"/>
    </row>
    <row r="1648" spans="1:5" ht="18" customHeight="1" x14ac:dyDescent="0.35">
      <c r="B1648" s="110" t="s">
        <v>309</v>
      </c>
      <c r="C1648" s="240" t="s">
        <v>310</v>
      </c>
      <c r="D1648" s="223"/>
    </row>
    <row r="1649" spans="1:5" ht="18" customHeight="1" x14ac:dyDescent="0.35">
      <c r="B1649" s="110" t="s">
        <v>311</v>
      </c>
      <c r="C1649" s="240" t="s">
        <v>738</v>
      </c>
      <c r="D1649" s="223"/>
    </row>
    <row r="1650" spans="1:5" ht="18" customHeight="1" x14ac:dyDescent="0.35">
      <c r="B1650" s="110" t="s">
        <v>313</v>
      </c>
      <c r="C1650" s="239" t="s">
        <v>314</v>
      </c>
      <c r="D1650" s="240"/>
    </row>
    <row r="1651" spans="1:5" ht="18" customHeight="1" x14ac:dyDescent="0.35">
      <c r="B1651" s="110" t="s">
        <v>315</v>
      </c>
      <c r="C1651" s="239" t="s">
        <v>330</v>
      </c>
      <c r="D1651" s="223"/>
    </row>
    <row r="1652" spans="1:5" ht="18" customHeight="1" x14ac:dyDescent="0.35">
      <c r="B1652" s="110" t="s">
        <v>1985</v>
      </c>
      <c r="C1652" s="239" t="s">
        <v>532</v>
      </c>
      <c r="D1652" s="240"/>
    </row>
    <row r="1653" spans="1:5" ht="18" customHeight="1" x14ac:dyDescent="0.35">
      <c r="B1653" s="250" t="s">
        <v>317</v>
      </c>
      <c r="C1653" s="9" t="s">
        <v>318</v>
      </c>
      <c r="D1653" s="10" t="s">
        <v>319</v>
      </c>
    </row>
    <row r="1654" spans="1:5" ht="18" customHeight="1" x14ac:dyDescent="0.35">
      <c r="B1654" s="250"/>
      <c r="C1654" s="13" t="s">
        <v>726</v>
      </c>
      <c r="D1654" s="102" t="s">
        <v>306</v>
      </c>
    </row>
    <row r="1655" spans="1:5" ht="18" customHeight="1" x14ac:dyDescent="0.35">
      <c r="B1655" s="250"/>
      <c r="C1655" s="13" t="s">
        <v>727</v>
      </c>
      <c r="D1655" s="102" t="s">
        <v>306</v>
      </c>
    </row>
    <row r="1656" spans="1:5" ht="45" customHeight="1" x14ac:dyDescent="0.35">
      <c r="B1656" s="110" t="s">
        <v>322</v>
      </c>
      <c r="C1656" s="239" t="s">
        <v>728</v>
      </c>
      <c r="D1656" s="240"/>
    </row>
    <row r="1657" spans="1:5" ht="18" customHeight="1" x14ac:dyDescent="0.35">
      <c r="B1657" s="110" t="s">
        <v>323</v>
      </c>
      <c r="C1657" s="240" t="s">
        <v>306</v>
      </c>
      <c r="D1657" s="223"/>
    </row>
    <row r="1658" spans="1:5" ht="18" customHeight="1" x14ac:dyDescent="0.35">
      <c r="B1658" s="110" t="s">
        <v>324</v>
      </c>
      <c r="C1658" s="251" t="s">
        <v>325</v>
      </c>
      <c r="D1658" s="252"/>
    </row>
    <row r="1659" spans="1:5" ht="18" customHeight="1" thickBot="1" x14ac:dyDescent="0.4">
      <c r="B1659" s="11" t="s">
        <v>326</v>
      </c>
      <c r="C1659" s="246" t="s">
        <v>327</v>
      </c>
      <c r="D1659" s="247"/>
    </row>
    <row r="1660" spans="1:5" ht="15" customHeight="1" thickBot="1" x14ac:dyDescent="0.4">
      <c r="A1660" s="112"/>
    </row>
    <row r="1661" spans="1:5" ht="15" customHeight="1" thickBot="1" x14ac:dyDescent="0.4">
      <c r="B1661" s="6"/>
      <c r="C1661" s="208" t="str" cm="1">
        <f t="array" aca="1" ref="C1661" ca="1">HYPERLINK("#"&amp;CELL("address",INDEX('Data Items List'!C:C,MATCH("Data Item", 'Data Items List'!C:C,0))),"Return to data items list")</f>
        <v>Return to data items list</v>
      </c>
      <c r="D1661" s="209"/>
      <c r="E1661" s="7"/>
    </row>
    <row r="1662" spans="1:5" ht="18" customHeight="1" x14ac:dyDescent="0.35">
      <c r="B1662" s="8" t="s">
        <v>304</v>
      </c>
      <c r="C1662" s="248" t="s">
        <v>162</v>
      </c>
      <c r="D1662" s="249"/>
    </row>
    <row r="1663" spans="1:5" ht="18" customHeight="1" x14ac:dyDescent="0.35">
      <c r="B1663" s="110" t="s">
        <v>305</v>
      </c>
      <c r="C1663" s="240" t="s">
        <v>739</v>
      </c>
      <c r="D1663" s="223"/>
    </row>
    <row r="1664" spans="1:5" ht="18" customHeight="1" x14ac:dyDescent="0.35">
      <c r="B1664" s="110" t="s">
        <v>307</v>
      </c>
      <c r="C1664" s="240" t="s">
        <v>530</v>
      </c>
      <c r="D1664" s="223"/>
    </row>
    <row r="1665" spans="1:5" ht="18" customHeight="1" x14ac:dyDescent="0.35">
      <c r="B1665" s="110" t="s">
        <v>309</v>
      </c>
      <c r="C1665" s="240" t="s">
        <v>310</v>
      </c>
      <c r="D1665" s="223"/>
    </row>
    <row r="1666" spans="1:5" ht="18" customHeight="1" x14ac:dyDescent="0.35">
      <c r="B1666" s="110" t="s">
        <v>311</v>
      </c>
      <c r="C1666" s="240" t="s">
        <v>740</v>
      </c>
      <c r="D1666" s="223"/>
    </row>
    <row r="1667" spans="1:5" ht="18" customHeight="1" x14ac:dyDescent="0.35">
      <c r="B1667" s="110" t="s">
        <v>313</v>
      </c>
      <c r="C1667" s="239" t="s">
        <v>314</v>
      </c>
      <c r="D1667" s="240"/>
    </row>
    <row r="1668" spans="1:5" ht="18" customHeight="1" x14ac:dyDescent="0.35">
      <c r="B1668" s="110" t="s">
        <v>315</v>
      </c>
      <c r="C1668" s="239" t="s">
        <v>330</v>
      </c>
      <c r="D1668" s="223"/>
    </row>
    <row r="1669" spans="1:5" ht="18" customHeight="1" x14ac:dyDescent="0.35">
      <c r="B1669" s="110" t="s">
        <v>1985</v>
      </c>
      <c r="C1669" s="239" t="s">
        <v>532</v>
      </c>
      <c r="D1669" s="240"/>
    </row>
    <row r="1670" spans="1:5" ht="18" customHeight="1" x14ac:dyDescent="0.35">
      <c r="B1670" s="250" t="s">
        <v>317</v>
      </c>
      <c r="C1670" s="9" t="s">
        <v>318</v>
      </c>
      <c r="D1670" s="10" t="s">
        <v>319</v>
      </c>
    </row>
    <row r="1671" spans="1:5" ht="18" customHeight="1" x14ac:dyDescent="0.35">
      <c r="B1671" s="250"/>
      <c r="C1671" s="13" t="s">
        <v>741</v>
      </c>
      <c r="D1671" s="102" t="s">
        <v>306</v>
      </c>
    </row>
    <row r="1672" spans="1:5" ht="18" customHeight="1" x14ac:dyDescent="0.35">
      <c r="B1672" s="250"/>
      <c r="C1672" s="13" t="s">
        <v>742</v>
      </c>
      <c r="D1672" s="102" t="s">
        <v>306</v>
      </c>
    </row>
    <row r="1673" spans="1:5" ht="30" customHeight="1" x14ac:dyDescent="0.35">
      <c r="B1673" s="250"/>
      <c r="C1673" s="13" t="s">
        <v>743</v>
      </c>
      <c r="D1673" s="102" t="s">
        <v>306</v>
      </c>
    </row>
    <row r="1674" spans="1:5" ht="30" customHeight="1" x14ac:dyDescent="0.35">
      <c r="B1674" s="250"/>
      <c r="C1674" s="13" t="s">
        <v>744</v>
      </c>
      <c r="D1674" s="102" t="s">
        <v>306</v>
      </c>
    </row>
    <row r="1675" spans="1:5" ht="60" customHeight="1" x14ac:dyDescent="0.35">
      <c r="B1675" s="110" t="s">
        <v>322</v>
      </c>
      <c r="C1675" s="239" t="s">
        <v>745</v>
      </c>
      <c r="D1675" s="240"/>
    </row>
    <row r="1676" spans="1:5" ht="18" customHeight="1" x14ac:dyDescent="0.35">
      <c r="B1676" s="110" t="s">
        <v>323</v>
      </c>
      <c r="C1676" s="240" t="s">
        <v>306</v>
      </c>
      <c r="D1676" s="223"/>
    </row>
    <row r="1677" spans="1:5" ht="18" customHeight="1" x14ac:dyDescent="0.35">
      <c r="B1677" s="110" t="s">
        <v>324</v>
      </c>
      <c r="C1677" s="251" t="s">
        <v>325</v>
      </c>
      <c r="D1677" s="252"/>
    </row>
    <row r="1678" spans="1:5" ht="18" customHeight="1" thickBot="1" x14ac:dyDescent="0.4">
      <c r="B1678" s="11" t="s">
        <v>326</v>
      </c>
      <c r="C1678" s="246" t="s">
        <v>327</v>
      </c>
      <c r="D1678" s="247"/>
    </row>
    <row r="1679" spans="1:5" ht="15" customHeight="1" thickBot="1" x14ac:dyDescent="0.4">
      <c r="A1679" s="112"/>
    </row>
    <row r="1680" spans="1:5" ht="15" customHeight="1" thickBot="1" x14ac:dyDescent="0.4">
      <c r="B1680" s="6"/>
      <c r="C1680" s="208" t="str" cm="1">
        <f t="array" aca="1" ref="C1680" ca="1">HYPERLINK("#"&amp;CELL("address",INDEX('Data Items List'!C:C,MATCH("Data Item", 'Data Items List'!C:C,0))),"Return to data items list")</f>
        <v>Return to data items list</v>
      </c>
      <c r="D1680" s="209"/>
      <c r="E1680" s="7"/>
    </row>
    <row r="1681" spans="1:4" ht="18" customHeight="1" x14ac:dyDescent="0.35">
      <c r="B1681" s="8" t="s">
        <v>304</v>
      </c>
      <c r="C1681" s="248" t="s">
        <v>165</v>
      </c>
      <c r="D1681" s="249"/>
    </row>
    <row r="1682" spans="1:4" ht="18" customHeight="1" x14ac:dyDescent="0.35">
      <c r="B1682" s="110" t="s">
        <v>305</v>
      </c>
      <c r="C1682" s="240" t="s">
        <v>746</v>
      </c>
      <c r="D1682" s="223"/>
    </row>
    <row r="1683" spans="1:4" ht="18" customHeight="1" x14ac:dyDescent="0.35">
      <c r="B1683" s="110" t="s">
        <v>307</v>
      </c>
      <c r="C1683" s="240" t="s">
        <v>530</v>
      </c>
      <c r="D1683" s="223"/>
    </row>
    <row r="1684" spans="1:4" ht="18" customHeight="1" x14ac:dyDescent="0.35">
      <c r="B1684" s="110" t="s">
        <v>309</v>
      </c>
      <c r="C1684" s="240" t="s">
        <v>310</v>
      </c>
      <c r="D1684" s="223"/>
    </row>
    <row r="1685" spans="1:4" ht="18" customHeight="1" x14ac:dyDescent="0.35">
      <c r="B1685" s="110" t="s">
        <v>311</v>
      </c>
      <c r="C1685" s="240" t="s">
        <v>747</v>
      </c>
      <c r="D1685" s="223"/>
    </row>
    <row r="1686" spans="1:4" ht="18" customHeight="1" x14ac:dyDescent="0.35">
      <c r="B1686" s="110" t="s">
        <v>313</v>
      </c>
      <c r="C1686" s="239" t="s">
        <v>314</v>
      </c>
      <c r="D1686" s="240"/>
    </row>
    <row r="1687" spans="1:4" ht="18" customHeight="1" x14ac:dyDescent="0.35">
      <c r="B1687" s="110" t="s">
        <v>315</v>
      </c>
      <c r="C1687" s="239" t="s">
        <v>330</v>
      </c>
      <c r="D1687" s="223"/>
    </row>
    <row r="1688" spans="1:4" ht="18" customHeight="1" x14ac:dyDescent="0.35">
      <c r="B1688" s="110" t="s">
        <v>1985</v>
      </c>
      <c r="C1688" s="239" t="s">
        <v>532</v>
      </c>
      <c r="D1688" s="240"/>
    </row>
    <row r="1689" spans="1:4" ht="18" customHeight="1" x14ac:dyDescent="0.35">
      <c r="B1689" s="250" t="s">
        <v>317</v>
      </c>
      <c r="C1689" s="9" t="s">
        <v>318</v>
      </c>
      <c r="D1689" s="10" t="s">
        <v>319</v>
      </c>
    </row>
    <row r="1690" spans="1:4" ht="18" customHeight="1" x14ac:dyDescent="0.35">
      <c r="B1690" s="250"/>
      <c r="C1690" s="13" t="s">
        <v>726</v>
      </c>
      <c r="D1690" s="102" t="s">
        <v>306</v>
      </c>
    </row>
    <row r="1691" spans="1:4" ht="18" customHeight="1" x14ac:dyDescent="0.35">
      <c r="B1691" s="250"/>
      <c r="C1691" s="13" t="s">
        <v>727</v>
      </c>
      <c r="D1691" s="102" t="s">
        <v>306</v>
      </c>
    </row>
    <row r="1692" spans="1:4" ht="45" customHeight="1" x14ac:dyDescent="0.35">
      <c r="B1692" s="110" t="s">
        <v>322</v>
      </c>
      <c r="C1692" s="239" t="s">
        <v>728</v>
      </c>
      <c r="D1692" s="240"/>
    </row>
    <row r="1693" spans="1:4" ht="18" customHeight="1" x14ac:dyDescent="0.35">
      <c r="B1693" s="110" t="s">
        <v>323</v>
      </c>
      <c r="C1693" s="240" t="s">
        <v>306</v>
      </c>
      <c r="D1693" s="223"/>
    </row>
    <row r="1694" spans="1:4" ht="18" customHeight="1" x14ac:dyDescent="0.35">
      <c r="B1694" s="110" t="s">
        <v>324</v>
      </c>
      <c r="C1694" s="251" t="s">
        <v>325</v>
      </c>
      <c r="D1694" s="252"/>
    </row>
    <row r="1695" spans="1:4" ht="18" customHeight="1" thickBot="1" x14ac:dyDescent="0.4">
      <c r="B1695" s="11" t="s">
        <v>326</v>
      </c>
      <c r="C1695" s="246" t="s">
        <v>327</v>
      </c>
      <c r="D1695" s="247"/>
    </row>
    <row r="1696" spans="1:4" ht="15" customHeight="1" thickBot="1" x14ac:dyDescent="0.4">
      <c r="A1696" s="112"/>
    </row>
    <row r="1697" spans="2:5" ht="15" customHeight="1" thickBot="1" x14ac:dyDescent="0.4">
      <c r="B1697" s="6"/>
      <c r="C1697" s="208" t="str" cm="1">
        <f t="array" aca="1" ref="C1697" ca="1">HYPERLINK("#"&amp;CELL("address",INDEX('Data Items List'!C:C,MATCH("Data Item", 'Data Items List'!C:C,0))),"Return to data items list")</f>
        <v>Return to data items list</v>
      </c>
      <c r="D1697" s="209"/>
      <c r="E1697" s="7"/>
    </row>
    <row r="1698" spans="2:5" ht="18" customHeight="1" x14ac:dyDescent="0.35">
      <c r="B1698" s="8" t="s">
        <v>304</v>
      </c>
      <c r="C1698" s="248" t="s">
        <v>166</v>
      </c>
      <c r="D1698" s="249"/>
    </row>
    <row r="1699" spans="2:5" ht="18" customHeight="1" x14ac:dyDescent="0.35">
      <c r="B1699" s="110" t="s">
        <v>305</v>
      </c>
      <c r="C1699" s="240" t="s">
        <v>748</v>
      </c>
      <c r="D1699" s="223"/>
    </row>
    <row r="1700" spans="2:5" ht="18" customHeight="1" x14ac:dyDescent="0.35">
      <c r="B1700" s="110" t="s">
        <v>307</v>
      </c>
      <c r="C1700" s="240" t="s">
        <v>530</v>
      </c>
      <c r="D1700" s="223"/>
    </row>
    <row r="1701" spans="2:5" ht="18" customHeight="1" x14ac:dyDescent="0.35">
      <c r="B1701" s="110" t="s">
        <v>309</v>
      </c>
      <c r="C1701" s="240" t="s">
        <v>310</v>
      </c>
      <c r="D1701" s="223"/>
    </row>
    <row r="1702" spans="2:5" ht="18" customHeight="1" x14ac:dyDescent="0.35">
      <c r="B1702" s="110" t="s">
        <v>311</v>
      </c>
      <c r="C1702" s="240" t="s">
        <v>749</v>
      </c>
      <c r="D1702" s="223"/>
    </row>
    <row r="1703" spans="2:5" ht="18" customHeight="1" x14ac:dyDescent="0.35">
      <c r="B1703" s="110" t="s">
        <v>313</v>
      </c>
      <c r="C1703" s="239" t="s">
        <v>314</v>
      </c>
      <c r="D1703" s="240"/>
    </row>
    <row r="1704" spans="2:5" ht="18" customHeight="1" x14ac:dyDescent="0.35">
      <c r="B1704" s="110" t="s">
        <v>315</v>
      </c>
      <c r="C1704" s="239" t="s">
        <v>330</v>
      </c>
      <c r="D1704" s="223"/>
    </row>
    <row r="1705" spans="2:5" ht="18" customHeight="1" x14ac:dyDescent="0.35">
      <c r="B1705" s="110" t="s">
        <v>1985</v>
      </c>
      <c r="C1705" s="239" t="s">
        <v>532</v>
      </c>
      <c r="D1705" s="240"/>
    </row>
    <row r="1706" spans="2:5" ht="18" customHeight="1" x14ac:dyDescent="0.35">
      <c r="B1706" s="250" t="s">
        <v>317</v>
      </c>
      <c r="C1706" s="9" t="s">
        <v>318</v>
      </c>
      <c r="D1706" s="10" t="s">
        <v>319</v>
      </c>
    </row>
    <row r="1707" spans="2:5" ht="18" customHeight="1" x14ac:dyDescent="0.35">
      <c r="B1707" s="250"/>
      <c r="C1707" s="13" t="s">
        <v>726</v>
      </c>
      <c r="D1707" s="102" t="s">
        <v>306</v>
      </c>
    </row>
    <row r="1708" spans="2:5" ht="18" customHeight="1" x14ac:dyDescent="0.35">
      <c r="B1708" s="250"/>
      <c r="C1708" s="13" t="s">
        <v>727</v>
      </c>
      <c r="D1708" s="102" t="s">
        <v>306</v>
      </c>
    </row>
    <row r="1709" spans="2:5" ht="45" customHeight="1" x14ac:dyDescent="0.35">
      <c r="B1709" s="110" t="s">
        <v>322</v>
      </c>
      <c r="C1709" s="239" t="s">
        <v>728</v>
      </c>
      <c r="D1709" s="240"/>
    </row>
    <row r="1710" spans="2:5" ht="18" customHeight="1" x14ac:dyDescent="0.35">
      <c r="B1710" s="110" t="s">
        <v>323</v>
      </c>
      <c r="C1710" s="240" t="s">
        <v>306</v>
      </c>
      <c r="D1710" s="223"/>
    </row>
    <row r="1711" spans="2:5" ht="18" customHeight="1" x14ac:dyDescent="0.35">
      <c r="B1711" s="110" t="s">
        <v>324</v>
      </c>
      <c r="C1711" s="251" t="s">
        <v>325</v>
      </c>
      <c r="D1711" s="252"/>
    </row>
    <row r="1712" spans="2:5" ht="18" customHeight="1" thickBot="1" x14ac:dyDescent="0.4">
      <c r="B1712" s="11" t="s">
        <v>326</v>
      </c>
      <c r="C1712" s="246" t="s">
        <v>327</v>
      </c>
      <c r="D1712" s="247"/>
    </row>
    <row r="1713" spans="1:5" ht="15" customHeight="1" thickBot="1" x14ac:dyDescent="0.4">
      <c r="A1713" s="112"/>
    </row>
    <row r="1714" spans="1:5" ht="15" customHeight="1" thickBot="1" x14ac:dyDescent="0.4">
      <c r="B1714" s="6"/>
      <c r="C1714" s="208" t="str" cm="1">
        <f t="array" aca="1" ref="C1714" ca="1">HYPERLINK("#"&amp;CELL("address",INDEX('Data Items List'!C:C,MATCH("Data Item", 'Data Items List'!C:C,0))),"Return to data items list")</f>
        <v>Return to data items list</v>
      </c>
      <c r="D1714" s="209"/>
      <c r="E1714" s="7"/>
    </row>
    <row r="1715" spans="1:5" ht="18" customHeight="1" x14ac:dyDescent="0.35">
      <c r="B1715" s="8" t="s">
        <v>304</v>
      </c>
      <c r="C1715" s="248" t="s">
        <v>167</v>
      </c>
      <c r="D1715" s="249"/>
    </row>
    <row r="1716" spans="1:5" ht="18" customHeight="1" x14ac:dyDescent="0.35">
      <c r="B1716" s="110" t="s">
        <v>305</v>
      </c>
      <c r="C1716" s="240" t="s">
        <v>750</v>
      </c>
      <c r="D1716" s="223"/>
    </row>
    <row r="1717" spans="1:5" ht="18" customHeight="1" x14ac:dyDescent="0.35">
      <c r="B1717" s="110" t="s">
        <v>307</v>
      </c>
      <c r="C1717" s="240" t="s">
        <v>530</v>
      </c>
      <c r="D1717" s="223"/>
    </row>
    <row r="1718" spans="1:5" ht="18" customHeight="1" x14ac:dyDescent="0.35">
      <c r="B1718" s="110" t="s">
        <v>309</v>
      </c>
      <c r="C1718" s="240" t="s">
        <v>310</v>
      </c>
      <c r="D1718" s="223"/>
    </row>
    <row r="1719" spans="1:5" ht="18" customHeight="1" x14ac:dyDescent="0.35">
      <c r="B1719" s="110" t="s">
        <v>311</v>
      </c>
      <c r="C1719" s="240" t="s">
        <v>751</v>
      </c>
      <c r="D1719" s="223"/>
    </row>
    <row r="1720" spans="1:5" ht="18" customHeight="1" x14ac:dyDescent="0.35">
      <c r="B1720" s="110" t="s">
        <v>313</v>
      </c>
      <c r="C1720" s="239" t="s">
        <v>314</v>
      </c>
      <c r="D1720" s="240"/>
    </row>
    <row r="1721" spans="1:5" ht="18" customHeight="1" x14ac:dyDescent="0.35">
      <c r="B1721" s="110" t="s">
        <v>315</v>
      </c>
      <c r="C1721" s="239" t="s">
        <v>330</v>
      </c>
      <c r="D1721" s="223"/>
    </row>
    <row r="1722" spans="1:5" ht="18" customHeight="1" x14ac:dyDescent="0.35">
      <c r="B1722" s="110" t="s">
        <v>1985</v>
      </c>
      <c r="C1722" s="239" t="s">
        <v>532</v>
      </c>
      <c r="D1722" s="240"/>
    </row>
    <row r="1723" spans="1:5" ht="18" customHeight="1" x14ac:dyDescent="0.35">
      <c r="B1723" s="250" t="s">
        <v>317</v>
      </c>
      <c r="C1723" s="9" t="s">
        <v>318</v>
      </c>
      <c r="D1723" s="10" t="s">
        <v>319</v>
      </c>
    </row>
    <row r="1724" spans="1:5" ht="18" customHeight="1" x14ac:dyDescent="0.35">
      <c r="B1724" s="250"/>
      <c r="C1724" s="13" t="s">
        <v>726</v>
      </c>
      <c r="D1724" s="102" t="s">
        <v>306</v>
      </c>
    </row>
    <row r="1725" spans="1:5" ht="18" customHeight="1" x14ac:dyDescent="0.35">
      <c r="B1725" s="250"/>
      <c r="C1725" s="13" t="s">
        <v>727</v>
      </c>
      <c r="D1725" s="102" t="s">
        <v>306</v>
      </c>
    </row>
    <row r="1726" spans="1:5" ht="45" customHeight="1" x14ac:dyDescent="0.35">
      <c r="B1726" s="110" t="s">
        <v>322</v>
      </c>
      <c r="C1726" s="239" t="s">
        <v>728</v>
      </c>
      <c r="D1726" s="240"/>
    </row>
    <row r="1727" spans="1:5" ht="18" customHeight="1" x14ac:dyDescent="0.35">
      <c r="B1727" s="110" t="s">
        <v>323</v>
      </c>
      <c r="C1727" s="240" t="s">
        <v>306</v>
      </c>
      <c r="D1727" s="223"/>
    </row>
    <row r="1728" spans="1:5" ht="18" customHeight="1" x14ac:dyDescent="0.35">
      <c r="B1728" s="110" t="s">
        <v>324</v>
      </c>
      <c r="C1728" s="251" t="s">
        <v>325</v>
      </c>
      <c r="D1728" s="252"/>
    </row>
    <row r="1729" spans="1:5" ht="18" customHeight="1" thickBot="1" x14ac:dyDescent="0.4">
      <c r="B1729" s="11" t="s">
        <v>326</v>
      </c>
      <c r="C1729" s="246" t="s">
        <v>327</v>
      </c>
      <c r="D1729" s="247"/>
    </row>
    <row r="1730" spans="1:5" ht="15" customHeight="1" thickBot="1" x14ac:dyDescent="0.4">
      <c r="A1730" s="112"/>
    </row>
    <row r="1731" spans="1:5" ht="15" customHeight="1" thickBot="1" x14ac:dyDescent="0.4">
      <c r="B1731" s="6"/>
      <c r="C1731" s="208" t="str" cm="1">
        <f t="array" aca="1" ref="C1731" ca="1">HYPERLINK("#"&amp;CELL("address",INDEX('Data Items List'!C:C,MATCH("Data Item", 'Data Items List'!C:C,0))),"Return to data items list")</f>
        <v>Return to data items list</v>
      </c>
      <c r="D1731" s="209"/>
      <c r="E1731" s="7"/>
    </row>
    <row r="1732" spans="1:5" ht="18" customHeight="1" x14ac:dyDescent="0.35">
      <c r="B1732" s="8" t="s">
        <v>304</v>
      </c>
      <c r="C1732" s="248" t="s">
        <v>168</v>
      </c>
      <c r="D1732" s="249"/>
    </row>
    <row r="1733" spans="1:5" ht="18" customHeight="1" x14ac:dyDescent="0.35">
      <c r="B1733" s="110" t="s">
        <v>305</v>
      </c>
      <c r="C1733" s="240" t="s">
        <v>752</v>
      </c>
      <c r="D1733" s="223"/>
    </row>
    <row r="1734" spans="1:5" ht="18" customHeight="1" x14ac:dyDescent="0.35">
      <c r="B1734" s="110" t="s">
        <v>307</v>
      </c>
      <c r="C1734" s="240" t="s">
        <v>530</v>
      </c>
      <c r="D1734" s="223"/>
    </row>
    <row r="1735" spans="1:5" ht="18" customHeight="1" x14ac:dyDescent="0.35">
      <c r="B1735" s="110" t="s">
        <v>309</v>
      </c>
      <c r="C1735" s="240" t="s">
        <v>310</v>
      </c>
      <c r="D1735" s="223"/>
    </row>
    <row r="1736" spans="1:5" ht="18" customHeight="1" x14ac:dyDescent="0.35">
      <c r="B1736" s="110" t="s">
        <v>311</v>
      </c>
      <c r="C1736" s="240" t="s">
        <v>753</v>
      </c>
      <c r="D1736" s="223"/>
    </row>
    <row r="1737" spans="1:5" ht="18" customHeight="1" x14ac:dyDescent="0.35">
      <c r="B1737" s="110" t="s">
        <v>313</v>
      </c>
      <c r="C1737" s="239" t="s">
        <v>314</v>
      </c>
      <c r="D1737" s="240"/>
    </row>
    <row r="1738" spans="1:5" ht="18" customHeight="1" x14ac:dyDescent="0.35">
      <c r="B1738" s="110" t="s">
        <v>315</v>
      </c>
      <c r="C1738" s="239" t="s">
        <v>330</v>
      </c>
      <c r="D1738" s="223"/>
    </row>
    <row r="1739" spans="1:5" ht="18" customHeight="1" x14ac:dyDescent="0.35">
      <c r="B1739" s="110" t="s">
        <v>1985</v>
      </c>
      <c r="C1739" s="239" t="s">
        <v>532</v>
      </c>
      <c r="D1739" s="240"/>
    </row>
    <row r="1740" spans="1:5" ht="18" customHeight="1" x14ac:dyDescent="0.35">
      <c r="B1740" s="250" t="s">
        <v>317</v>
      </c>
      <c r="C1740" s="9" t="s">
        <v>318</v>
      </c>
      <c r="D1740" s="10" t="s">
        <v>319</v>
      </c>
    </row>
    <row r="1741" spans="1:5" ht="18" customHeight="1" x14ac:dyDescent="0.35">
      <c r="B1741" s="250"/>
      <c r="C1741" s="13" t="s">
        <v>726</v>
      </c>
      <c r="D1741" s="102" t="s">
        <v>306</v>
      </c>
    </row>
    <row r="1742" spans="1:5" ht="18" customHeight="1" x14ac:dyDescent="0.35">
      <c r="B1742" s="250"/>
      <c r="C1742" s="13" t="s">
        <v>727</v>
      </c>
      <c r="D1742" s="102" t="s">
        <v>306</v>
      </c>
    </row>
    <row r="1743" spans="1:5" ht="45" customHeight="1" x14ac:dyDescent="0.35">
      <c r="B1743" s="110" t="s">
        <v>322</v>
      </c>
      <c r="C1743" s="239" t="s">
        <v>728</v>
      </c>
      <c r="D1743" s="240"/>
    </row>
    <row r="1744" spans="1:5" ht="18" customHeight="1" x14ac:dyDescent="0.35">
      <c r="B1744" s="110" t="s">
        <v>323</v>
      </c>
      <c r="C1744" s="240" t="s">
        <v>306</v>
      </c>
      <c r="D1744" s="223"/>
    </row>
    <row r="1745" spans="1:5" ht="18" customHeight="1" x14ac:dyDescent="0.35">
      <c r="B1745" s="110" t="s">
        <v>324</v>
      </c>
      <c r="C1745" s="251" t="s">
        <v>325</v>
      </c>
      <c r="D1745" s="252"/>
    </row>
    <row r="1746" spans="1:5" ht="18" customHeight="1" thickBot="1" x14ac:dyDescent="0.4">
      <c r="B1746" s="11" t="s">
        <v>326</v>
      </c>
      <c r="C1746" s="246" t="s">
        <v>327</v>
      </c>
      <c r="D1746" s="247"/>
    </row>
    <row r="1747" spans="1:5" ht="15" customHeight="1" thickBot="1" x14ac:dyDescent="0.4">
      <c r="A1747" s="112"/>
    </row>
    <row r="1748" spans="1:5" ht="15" customHeight="1" thickBot="1" x14ac:dyDescent="0.4">
      <c r="B1748" s="6"/>
      <c r="C1748" s="208" t="str" cm="1">
        <f t="array" aca="1" ref="C1748" ca="1">HYPERLINK("#"&amp;CELL("address",INDEX('Data Items List'!C:C,MATCH("Data Item", 'Data Items List'!C:C,0))),"Return to data items list")</f>
        <v>Return to data items list</v>
      </c>
      <c r="D1748" s="209"/>
      <c r="E1748" s="7"/>
    </row>
    <row r="1749" spans="1:5" ht="18" customHeight="1" x14ac:dyDescent="0.35">
      <c r="B1749" s="8" t="s">
        <v>304</v>
      </c>
      <c r="C1749" s="248" t="s">
        <v>169</v>
      </c>
      <c r="D1749" s="249"/>
    </row>
    <row r="1750" spans="1:5" ht="18" customHeight="1" x14ac:dyDescent="0.35">
      <c r="B1750" s="110" t="s">
        <v>305</v>
      </c>
      <c r="C1750" s="240" t="s">
        <v>754</v>
      </c>
      <c r="D1750" s="223"/>
    </row>
    <row r="1751" spans="1:5" ht="18" customHeight="1" x14ac:dyDescent="0.35">
      <c r="B1751" s="110" t="s">
        <v>307</v>
      </c>
      <c r="C1751" s="240" t="s">
        <v>530</v>
      </c>
      <c r="D1751" s="223"/>
    </row>
    <row r="1752" spans="1:5" ht="18" customHeight="1" x14ac:dyDescent="0.35">
      <c r="B1752" s="110" t="s">
        <v>309</v>
      </c>
      <c r="C1752" s="240" t="s">
        <v>310</v>
      </c>
      <c r="D1752" s="223"/>
    </row>
    <row r="1753" spans="1:5" ht="18" customHeight="1" x14ac:dyDescent="0.35">
      <c r="B1753" s="110" t="s">
        <v>311</v>
      </c>
      <c r="C1753" s="240" t="s">
        <v>755</v>
      </c>
      <c r="D1753" s="223"/>
    </row>
    <row r="1754" spans="1:5" ht="18" customHeight="1" x14ac:dyDescent="0.35">
      <c r="B1754" s="110" t="s">
        <v>313</v>
      </c>
      <c r="C1754" s="239" t="s">
        <v>314</v>
      </c>
      <c r="D1754" s="240"/>
    </row>
    <row r="1755" spans="1:5" ht="18" customHeight="1" x14ac:dyDescent="0.35">
      <c r="B1755" s="110" t="s">
        <v>315</v>
      </c>
      <c r="C1755" s="239" t="s">
        <v>330</v>
      </c>
      <c r="D1755" s="223"/>
    </row>
    <row r="1756" spans="1:5" ht="18" customHeight="1" x14ac:dyDescent="0.35">
      <c r="B1756" s="110" t="s">
        <v>1985</v>
      </c>
      <c r="C1756" s="239" t="s">
        <v>532</v>
      </c>
      <c r="D1756" s="240"/>
    </row>
    <row r="1757" spans="1:5" ht="18" customHeight="1" x14ac:dyDescent="0.35">
      <c r="B1757" s="250" t="s">
        <v>317</v>
      </c>
      <c r="C1757" s="9" t="s">
        <v>318</v>
      </c>
      <c r="D1757" s="10" t="s">
        <v>319</v>
      </c>
    </row>
    <row r="1758" spans="1:5" ht="18" customHeight="1" x14ac:dyDescent="0.35">
      <c r="B1758" s="250"/>
      <c r="C1758" s="13" t="s">
        <v>726</v>
      </c>
      <c r="D1758" s="102" t="s">
        <v>306</v>
      </c>
    </row>
    <row r="1759" spans="1:5" ht="18" customHeight="1" x14ac:dyDescent="0.35">
      <c r="B1759" s="250"/>
      <c r="C1759" s="13" t="s">
        <v>727</v>
      </c>
      <c r="D1759" s="102" t="s">
        <v>306</v>
      </c>
    </row>
    <row r="1760" spans="1:5" ht="45" customHeight="1" x14ac:dyDescent="0.35">
      <c r="B1760" s="110" t="s">
        <v>322</v>
      </c>
      <c r="C1760" s="239" t="s">
        <v>728</v>
      </c>
      <c r="D1760" s="240"/>
    </row>
    <row r="1761" spans="1:5" ht="18" customHeight="1" x14ac:dyDescent="0.35">
      <c r="B1761" s="110" t="s">
        <v>323</v>
      </c>
      <c r="C1761" s="240" t="s">
        <v>306</v>
      </c>
      <c r="D1761" s="223"/>
    </row>
    <row r="1762" spans="1:5" ht="18" customHeight="1" x14ac:dyDescent="0.35">
      <c r="B1762" s="110" t="s">
        <v>324</v>
      </c>
      <c r="C1762" s="251" t="s">
        <v>325</v>
      </c>
      <c r="D1762" s="252"/>
    </row>
    <row r="1763" spans="1:5" ht="18" customHeight="1" thickBot="1" x14ac:dyDescent="0.4">
      <c r="B1763" s="11" t="s">
        <v>326</v>
      </c>
      <c r="C1763" s="246" t="s">
        <v>327</v>
      </c>
      <c r="D1763" s="247"/>
    </row>
    <row r="1764" spans="1:5" ht="15" customHeight="1" thickBot="1" x14ac:dyDescent="0.4">
      <c r="A1764" s="112"/>
    </row>
    <row r="1765" spans="1:5" ht="15" customHeight="1" thickBot="1" x14ac:dyDescent="0.4">
      <c r="B1765" s="6"/>
      <c r="C1765" s="208" t="str" cm="1">
        <f t="array" aca="1" ref="C1765" ca="1">HYPERLINK("#"&amp;CELL("address",INDEX('Data Items List'!C:C,MATCH("Data Item", 'Data Items List'!C:C,0))),"Return to data items list")</f>
        <v>Return to data items list</v>
      </c>
      <c r="D1765" s="209"/>
      <c r="E1765" s="7"/>
    </row>
    <row r="1766" spans="1:5" ht="18" customHeight="1" x14ac:dyDescent="0.35">
      <c r="B1766" s="8" t="s">
        <v>304</v>
      </c>
      <c r="C1766" s="248" t="s">
        <v>170</v>
      </c>
      <c r="D1766" s="249"/>
    </row>
    <row r="1767" spans="1:5" ht="18" customHeight="1" x14ac:dyDescent="0.35">
      <c r="B1767" s="110" t="s">
        <v>305</v>
      </c>
      <c r="C1767" s="240" t="s">
        <v>756</v>
      </c>
      <c r="D1767" s="223"/>
    </row>
    <row r="1768" spans="1:5" ht="18" customHeight="1" x14ac:dyDescent="0.35">
      <c r="B1768" s="110" t="s">
        <v>307</v>
      </c>
      <c r="C1768" s="240" t="s">
        <v>530</v>
      </c>
      <c r="D1768" s="223"/>
    </row>
    <row r="1769" spans="1:5" ht="18" customHeight="1" x14ac:dyDescent="0.35">
      <c r="B1769" s="110" t="s">
        <v>309</v>
      </c>
      <c r="C1769" s="240" t="s">
        <v>310</v>
      </c>
      <c r="D1769" s="223"/>
    </row>
    <row r="1770" spans="1:5" ht="18" customHeight="1" x14ac:dyDescent="0.35">
      <c r="B1770" s="110" t="s">
        <v>311</v>
      </c>
      <c r="C1770" s="240" t="s">
        <v>757</v>
      </c>
      <c r="D1770" s="223"/>
    </row>
    <row r="1771" spans="1:5" ht="18" customHeight="1" x14ac:dyDescent="0.35">
      <c r="B1771" s="110" t="s">
        <v>313</v>
      </c>
      <c r="C1771" s="239" t="s">
        <v>314</v>
      </c>
      <c r="D1771" s="240"/>
    </row>
    <row r="1772" spans="1:5" ht="18" customHeight="1" x14ac:dyDescent="0.35">
      <c r="B1772" s="110" t="s">
        <v>315</v>
      </c>
      <c r="C1772" s="239" t="s">
        <v>330</v>
      </c>
      <c r="D1772" s="223"/>
    </row>
    <row r="1773" spans="1:5" ht="18" customHeight="1" x14ac:dyDescent="0.35">
      <c r="B1773" s="110" t="s">
        <v>1985</v>
      </c>
      <c r="C1773" s="239" t="s">
        <v>532</v>
      </c>
      <c r="D1773" s="240"/>
    </row>
    <row r="1774" spans="1:5" ht="18" customHeight="1" x14ac:dyDescent="0.35">
      <c r="B1774" s="250" t="s">
        <v>317</v>
      </c>
      <c r="C1774" s="9" t="s">
        <v>318</v>
      </c>
      <c r="D1774" s="10" t="s">
        <v>319</v>
      </c>
    </row>
    <row r="1775" spans="1:5" ht="18" customHeight="1" x14ac:dyDescent="0.35">
      <c r="B1775" s="250"/>
      <c r="C1775" s="13" t="s">
        <v>726</v>
      </c>
      <c r="D1775" s="102" t="s">
        <v>306</v>
      </c>
    </row>
    <row r="1776" spans="1:5" ht="18" customHeight="1" x14ac:dyDescent="0.35">
      <c r="B1776" s="250"/>
      <c r="C1776" s="13" t="s">
        <v>727</v>
      </c>
      <c r="D1776" s="102" t="s">
        <v>306</v>
      </c>
    </row>
    <row r="1777" spans="1:4" ht="45" customHeight="1" x14ac:dyDescent="0.35">
      <c r="B1777" s="110" t="s">
        <v>322</v>
      </c>
      <c r="C1777" s="239" t="s">
        <v>728</v>
      </c>
      <c r="D1777" s="240"/>
    </row>
    <row r="1778" spans="1:4" ht="18" customHeight="1" x14ac:dyDescent="0.35">
      <c r="B1778" s="110" t="s">
        <v>323</v>
      </c>
      <c r="C1778" s="240" t="s">
        <v>306</v>
      </c>
      <c r="D1778" s="223"/>
    </row>
    <row r="1779" spans="1:4" ht="18" customHeight="1" x14ac:dyDescent="0.35">
      <c r="B1779" s="110" t="s">
        <v>324</v>
      </c>
      <c r="C1779" s="251" t="s">
        <v>325</v>
      </c>
      <c r="D1779" s="252"/>
    </row>
    <row r="1780" spans="1:4" ht="18" customHeight="1" thickBot="1" x14ac:dyDescent="0.4">
      <c r="B1780" s="11" t="s">
        <v>326</v>
      </c>
      <c r="C1780" s="246" t="s">
        <v>327</v>
      </c>
      <c r="D1780" s="247"/>
    </row>
    <row r="1782" spans="1:4" ht="15" customHeight="1" x14ac:dyDescent="0.4">
      <c r="A1782" s="156"/>
      <c r="B1782" s="149" t="s">
        <v>758</v>
      </c>
      <c r="C1782" s="153"/>
      <c r="D1782" s="154"/>
    </row>
    <row r="1783" spans="1:4" ht="15" customHeight="1" thickBot="1" x14ac:dyDescent="0.45">
      <c r="A1783" s="156"/>
      <c r="B1783" s="149"/>
      <c r="C1783" s="153"/>
      <c r="D1783" s="154"/>
    </row>
    <row r="1784" spans="1:4" ht="15" customHeight="1" thickBot="1" x14ac:dyDescent="0.4">
      <c r="B1784" s="6"/>
      <c r="C1784" s="208" t="str" cm="1">
        <f t="array" aca="1" ref="C1784" ca="1">HYPERLINK("#"&amp;CELL("address",INDEX('Data Items List'!C:C,MATCH("Data Item", 'Data Items List'!C:C,0))),"Return to data items list")</f>
        <v>Return to data items list</v>
      </c>
      <c r="D1784" s="209"/>
    </row>
    <row r="1785" spans="1:4" ht="15" customHeight="1" x14ac:dyDescent="0.35">
      <c r="B1785" s="8" t="s">
        <v>304</v>
      </c>
      <c r="C1785" s="248" t="s">
        <v>86</v>
      </c>
      <c r="D1785" s="249"/>
    </row>
    <row r="1786" spans="1:4" ht="15" customHeight="1" x14ac:dyDescent="0.35">
      <c r="B1786" s="110" t="s">
        <v>305</v>
      </c>
      <c r="C1786" s="240" t="s">
        <v>759</v>
      </c>
      <c r="D1786" s="223"/>
    </row>
    <row r="1787" spans="1:4" ht="15" customHeight="1" x14ac:dyDescent="0.35">
      <c r="B1787" s="110" t="s">
        <v>307</v>
      </c>
      <c r="C1787" s="240" t="s">
        <v>370</v>
      </c>
      <c r="D1787" s="223"/>
    </row>
    <row r="1788" spans="1:4" ht="15" customHeight="1" x14ac:dyDescent="0.35">
      <c r="B1788" s="110" t="s">
        <v>309</v>
      </c>
      <c r="C1788" s="240" t="s">
        <v>760</v>
      </c>
      <c r="D1788" s="223"/>
    </row>
    <row r="1789" spans="1:4" ht="15" customHeight="1" x14ac:dyDescent="0.35">
      <c r="B1789" s="110" t="s">
        <v>311</v>
      </c>
      <c r="C1789" s="240" t="s">
        <v>761</v>
      </c>
      <c r="D1789" s="223"/>
    </row>
    <row r="1790" spans="1:4" ht="15" customHeight="1" x14ac:dyDescent="0.35">
      <c r="B1790" s="110" t="s">
        <v>313</v>
      </c>
      <c r="C1790" s="239" t="s">
        <v>314</v>
      </c>
      <c r="D1790" s="240"/>
    </row>
    <row r="1791" spans="1:4" ht="15" customHeight="1" x14ac:dyDescent="0.35">
      <c r="B1791" s="110" t="s">
        <v>762</v>
      </c>
      <c r="C1791" s="239" t="s">
        <v>330</v>
      </c>
      <c r="D1791" s="223"/>
    </row>
    <row r="1792" spans="1:4" ht="15" customHeight="1" x14ac:dyDescent="0.35">
      <c r="B1792" s="110" t="s">
        <v>1985</v>
      </c>
      <c r="C1792" s="239" t="s">
        <v>316</v>
      </c>
      <c r="D1792" s="240"/>
    </row>
    <row r="1793" spans="2:4" ht="15" customHeight="1" x14ac:dyDescent="0.35">
      <c r="B1793" s="250" t="s">
        <v>317</v>
      </c>
      <c r="C1793" s="9" t="s">
        <v>318</v>
      </c>
      <c r="D1793" s="10" t="s">
        <v>319</v>
      </c>
    </row>
    <row r="1794" spans="2:4" ht="15" customHeight="1" x14ac:dyDescent="0.35">
      <c r="B1794" s="250"/>
      <c r="C1794" s="111" t="s">
        <v>372</v>
      </c>
      <c r="D1794" s="102"/>
    </row>
    <row r="1795" spans="2:4" ht="15" customHeight="1" x14ac:dyDescent="0.35">
      <c r="B1795" s="250"/>
      <c r="C1795" s="111" t="s">
        <v>373</v>
      </c>
      <c r="D1795" s="102"/>
    </row>
    <row r="1796" spans="2:4" ht="15" customHeight="1" x14ac:dyDescent="0.35">
      <c r="B1796" s="250"/>
      <c r="C1796" s="111" t="s">
        <v>374</v>
      </c>
      <c r="D1796" s="102"/>
    </row>
    <row r="1797" spans="2:4" ht="15" customHeight="1" x14ac:dyDescent="0.35">
      <c r="B1797" s="110" t="s">
        <v>322</v>
      </c>
      <c r="C1797" s="239" t="s">
        <v>763</v>
      </c>
      <c r="D1797" s="240"/>
    </row>
    <row r="1798" spans="2:4" ht="15" customHeight="1" x14ac:dyDescent="0.35">
      <c r="B1798" s="110" t="s">
        <v>323</v>
      </c>
      <c r="C1798" s="240" t="s">
        <v>759</v>
      </c>
      <c r="D1798" s="223"/>
    </row>
    <row r="1799" spans="2:4" ht="15" customHeight="1" x14ac:dyDescent="0.35">
      <c r="B1799" s="110" t="s">
        <v>324</v>
      </c>
      <c r="C1799" s="251" t="s">
        <v>325</v>
      </c>
      <c r="D1799" s="252"/>
    </row>
    <row r="1800" spans="2:4" ht="15" customHeight="1" thickBot="1" x14ac:dyDescent="0.4">
      <c r="B1800" s="11" t="s">
        <v>326</v>
      </c>
      <c r="C1800" s="246" t="s">
        <v>759</v>
      </c>
      <c r="D1800" s="247"/>
    </row>
    <row r="1801" spans="2:4" ht="15" customHeight="1" x14ac:dyDescent="0.35">
      <c r="B1801" s="15"/>
    </row>
    <row r="1802" spans="2:4" ht="15" customHeight="1" thickBot="1" x14ac:dyDescent="0.4"/>
    <row r="1803" spans="2:4" ht="15" customHeight="1" thickBot="1" x14ac:dyDescent="0.4">
      <c r="B1803" s="6"/>
      <c r="C1803" s="208" t="str" cm="1">
        <f t="array" aca="1" ref="C1803" ca="1">HYPERLINK("#"&amp;CELL("address",INDEX('Data Items List'!C:C,MATCH("Data Item", 'Data Items List'!C:C,0))),"Return to data items list")</f>
        <v>Return to data items list</v>
      </c>
      <c r="D1803" s="209"/>
    </row>
    <row r="1804" spans="2:4" ht="15" customHeight="1" x14ac:dyDescent="0.35">
      <c r="B1804" s="8" t="s">
        <v>304</v>
      </c>
      <c r="C1804" s="248" t="s">
        <v>6</v>
      </c>
      <c r="D1804" s="249"/>
    </row>
    <row r="1805" spans="2:4" ht="15" customHeight="1" x14ac:dyDescent="0.35">
      <c r="B1805" s="110" t="s">
        <v>305</v>
      </c>
      <c r="C1805" s="240" t="s">
        <v>759</v>
      </c>
      <c r="D1805" s="223"/>
    </row>
    <row r="1806" spans="2:4" ht="15" customHeight="1" x14ac:dyDescent="0.35">
      <c r="B1806" s="110" t="s">
        <v>307</v>
      </c>
      <c r="C1806" s="240" t="s">
        <v>764</v>
      </c>
      <c r="D1806" s="223"/>
    </row>
    <row r="1807" spans="2:4" ht="15" customHeight="1" x14ac:dyDescent="0.35">
      <c r="B1807" s="110" t="s">
        <v>309</v>
      </c>
      <c r="C1807" s="240" t="s">
        <v>760</v>
      </c>
      <c r="D1807" s="223"/>
    </row>
    <row r="1808" spans="2:4" ht="15" customHeight="1" x14ac:dyDescent="0.35">
      <c r="B1808" s="110" t="s">
        <v>311</v>
      </c>
      <c r="C1808" s="240" t="s">
        <v>765</v>
      </c>
      <c r="D1808" s="223"/>
    </row>
    <row r="1809" spans="2:4" ht="15" customHeight="1" x14ac:dyDescent="0.35">
      <c r="B1809" s="110" t="s">
        <v>313</v>
      </c>
      <c r="C1809" s="239" t="s">
        <v>369</v>
      </c>
      <c r="D1809" s="240"/>
    </row>
    <row r="1810" spans="2:4" ht="15" customHeight="1" x14ac:dyDescent="0.35">
      <c r="B1810" s="110" t="s">
        <v>762</v>
      </c>
      <c r="C1810" s="105" t="s">
        <v>766</v>
      </c>
      <c r="D1810" s="106"/>
    </row>
    <row r="1811" spans="2:4" ht="15" customHeight="1" x14ac:dyDescent="0.35">
      <c r="B1811" s="110" t="s">
        <v>1985</v>
      </c>
      <c r="C1811" s="239" t="s">
        <v>532</v>
      </c>
      <c r="D1811" s="240"/>
    </row>
    <row r="1812" spans="2:4" ht="15" customHeight="1" x14ac:dyDescent="0.35">
      <c r="B1812" s="250" t="s">
        <v>317</v>
      </c>
      <c r="C1812" s="9" t="s">
        <v>318</v>
      </c>
      <c r="D1812" s="10" t="s">
        <v>319</v>
      </c>
    </row>
    <row r="1813" spans="2:4" ht="15" customHeight="1" x14ac:dyDescent="0.35">
      <c r="B1813" s="250"/>
      <c r="C1813" s="111" t="s">
        <v>759</v>
      </c>
      <c r="D1813" s="102"/>
    </row>
    <row r="1814" spans="2:4" ht="15" customHeight="1" x14ac:dyDescent="0.35">
      <c r="B1814" s="250"/>
      <c r="C1814" s="111"/>
      <c r="D1814" s="102"/>
    </row>
    <row r="1815" spans="2:4" ht="15" customHeight="1" x14ac:dyDescent="0.35">
      <c r="B1815" s="110" t="s">
        <v>322</v>
      </c>
      <c r="C1815" s="239" t="s">
        <v>767</v>
      </c>
      <c r="D1815" s="240"/>
    </row>
    <row r="1816" spans="2:4" ht="15" customHeight="1" x14ac:dyDescent="0.35">
      <c r="B1816" s="110" t="s">
        <v>323</v>
      </c>
      <c r="C1816" s="240" t="s">
        <v>768</v>
      </c>
      <c r="D1816" s="223"/>
    </row>
    <row r="1817" spans="2:4" ht="15" customHeight="1" x14ac:dyDescent="0.35">
      <c r="B1817" s="110" t="s">
        <v>324</v>
      </c>
      <c r="C1817" s="251" t="s">
        <v>325</v>
      </c>
      <c r="D1817" s="252"/>
    </row>
    <row r="1818" spans="2:4" ht="15" customHeight="1" thickBot="1" x14ac:dyDescent="0.4">
      <c r="B1818" s="11" t="s">
        <v>326</v>
      </c>
      <c r="C1818" s="246" t="s">
        <v>759</v>
      </c>
      <c r="D1818" s="247"/>
    </row>
    <row r="1820" spans="2:4" ht="15" customHeight="1" thickBot="1" x14ac:dyDescent="0.4"/>
    <row r="1821" spans="2:4" ht="15" customHeight="1" thickBot="1" x14ac:dyDescent="0.4">
      <c r="B1821" s="6"/>
      <c r="C1821" s="208" t="str" cm="1">
        <f t="array" aca="1" ref="C1821" ca="1">HYPERLINK("#"&amp;CELL("address",INDEX('Data Items List'!C:C,MATCH("Data Item", 'Data Items List'!C:C,0))),"Return to data items list")</f>
        <v>Return to data items list</v>
      </c>
      <c r="D1821" s="209"/>
    </row>
    <row r="1822" spans="2:4" ht="15" customHeight="1" x14ac:dyDescent="0.35">
      <c r="B1822" s="8" t="s">
        <v>304</v>
      </c>
      <c r="C1822" s="248" t="s">
        <v>59</v>
      </c>
      <c r="D1822" s="249"/>
    </row>
    <row r="1823" spans="2:4" ht="15" customHeight="1" x14ac:dyDescent="0.35">
      <c r="B1823" s="110" t="s">
        <v>305</v>
      </c>
      <c r="C1823" s="240" t="s">
        <v>759</v>
      </c>
      <c r="D1823" s="223"/>
    </row>
    <row r="1824" spans="2:4" ht="15" customHeight="1" x14ac:dyDescent="0.35">
      <c r="B1824" s="110" t="s">
        <v>307</v>
      </c>
      <c r="C1824" s="240" t="s">
        <v>769</v>
      </c>
      <c r="D1824" s="223"/>
    </row>
    <row r="1825" spans="2:4" ht="15" customHeight="1" x14ac:dyDescent="0.35">
      <c r="B1825" s="110" t="s">
        <v>309</v>
      </c>
      <c r="C1825" s="240" t="s">
        <v>760</v>
      </c>
      <c r="D1825" s="223"/>
    </row>
    <row r="1826" spans="2:4" ht="15" customHeight="1" x14ac:dyDescent="0.35">
      <c r="B1826" s="110" t="s">
        <v>311</v>
      </c>
      <c r="C1826" s="240" t="s">
        <v>770</v>
      </c>
      <c r="D1826" s="223"/>
    </row>
    <row r="1827" spans="2:4" ht="15" customHeight="1" x14ac:dyDescent="0.35">
      <c r="B1827" s="110" t="s">
        <v>313</v>
      </c>
      <c r="C1827" s="239" t="s">
        <v>314</v>
      </c>
      <c r="D1827" s="240"/>
    </row>
    <row r="1828" spans="2:4" ht="15" customHeight="1" x14ac:dyDescent="0.35">
      <c r="B1828" s="110" t="s">
        <v>762</v>
      </c>
      <c r="C1828" s="105" t="s">
        <v>330</v>
      </c>
      <c r="D1828" s="106"/>
    </row>
    <row r="1829" spans="2:4" ht="15" customHeight="1" x14ac:dyDescent="0.35">
      <c r="B1829" s="110" t="s">
        <v>1985</v>
      </c>
      <c r="C1829" s="239" t="s">
        <v>532</v>
      </c>
      <c r="D1829" s="240"/>
    </row>
    <row r="1830" spans="2:4" ht="15" customHeight="1" x14ac:dyDescent="0.35">
      <c r="B1830" s="250" t="s">
        <v>317</v>
      </c>
      <c r="C1830" s="9" t="s">
        <v>318</v>
      </c>
      <c r="D1830" s="10" t="s">
        <v>319</v>
      </c>
    </row>
    <row r="1831" spans="2:4" ht="15" customHeight="1" x14ac:dyDescent="0.35">
      <c r="B1831" s="250"/>
      <c r="C1831" s="16" t="s">
        <v>331</v>
      </c>
      <c r="D1831" s="102"/>
    </row>
    <row r="1832" spans="2:4" ht="15" customHeight="1" x14ac:dyDescent="0.35">
      <c r="B1832" s="250"/>
      <c r="C1832" s="16" t="s">
        <v>332</v>
      </c>
      <c r="D1832" s="102"/>
    </row>
    <row r="1833" spans="2:4" ht="15" customHeight="1" x14ac:dyDescent="0.35">
      <c r="B1833" s="250"/>
      <c r="C1833" s="16" t="s">
        <v>333</v>
      </c>
      <c r="D1833" s="102"/>
    </row>
    <row r="1834" spans="2:4" ht="15" customHeight="1" x14ac:dyDescent="0.35">
      <c r="B1834" s="250"/>
      <c r="C1834" s="16" t="s">
        <v>771</v>
      </c>
      <c r="D1834" s="102"/>
    </row>
    <row r="1835" spans="2:4" ht="15" customHeight="1" x14ac:dyDescent="0.35">
      <c r="B1835" s="110" t="s">
        <v>322</v>
      </c>
      <c r="C1835" s="239" t="s">
        <v>772</v>
      </c>
      <c r="D1835" s="240"/>
    </row>
    <row r="1836" spans="2:4" ht="15" customHeight="1" x14ac:dyDescent="0.35">
      <c r="B1836" s="110" t="s">
        <v>323</v>
      </c>
      <c r="C1836" s="240" t="s">
        <v>768</v>
      </c>
      <c r="D1836" s="223"/>
    </row>
    <row r="1837" spans="2:4" ht="15" customHeight="1" x14ac:dyDescent="0.35">
      <c r="B1837" s="110" t="s">
        <v>324</v>
      </c>
      <c r="C1837" s="240" t="s">
        <v>773</v>
      </c>
      <c r="D1837" s="223"/>
    </row>
    <row r="1838" spans="2:4" ht="15" customHeight="1" thickBot="1" x14ac:dyDescent="0.4">
      <c r="B1838" s="11" t="s">
        <v>326</v>
      </c>
      <c r="C1838" s="246" t="s">
        <v>759</v>
      </c>
      <c r="D1838" s="247"/>
    </row>
    <row r="1840" spans="2:4" ht="15" customHeight="1" thickBot="1" x14ac:dyDescent="0.4"/>
    <row r="1841" spans="2:4" ht="15" customHeight="1" x14ac:dyDescent="0.35">
      <c r="B1841" s="14"/>
      <c r="C1841" s="266" t="str" cm="1">
        <f t="array" aca="1" ref="C1841" ca="1">HYPERLINK("#"&amp;CELL("address",INDEX('Data Items List'!C:C,MATCH("Data Item", 'Data Items List'!C:C,0))),"Return to data items list")</f>
        <v>Return to data items list</v>
      </c>
      <c r="D1841" s="267"/>
    </row>
    <row r="1842" spans="2:4" ht="15" customHeight="1" x14ac:dyDescent="0.35">
      <c r="B1842" s="17" t="s">
        <v>304</v>
      </c>
      <c r="C1842" s="268" t="s">
        <v>54</v>
      </c>
      <c r="D1842" s="269"/>
    </row>
    <row r="1843" spans="2:4" ht="15" customHeight="1" x14ac:dyDescent="0.35">
      <c r="B1843" s="114" t="s">
        <v>305</v>
      </c>
      <c r="C1843" s="240" t="s">
        <v>759</v>
      </c>
      <c r="D1843" s="264"/>
    </row>
    <row r="1844" spans="2:4" ht="15" customHeight="1" x14ac:dyDescent="0.35">
      <c r="B1844" s="114" t="s">
        <v>307</v>
      </c>
      <c r="C1844" s="240" t="s">
        <v>774</v>
      </c>
      <c r="D1844" s="264"/>
    </row>
    <row r="1845" spans="2:4" ht="15" customHeight="1" x14ac:dyDescent="0.35">
      <c r="B1845" s="114" t="s">
        <v>309</v>
      </c>
      <c r="C1845" s="240" t="s">
        <v>760</v>
      </c>
      <c r="D1845" s="264"/>
    </row>
    <row r="1846" spans="2:4" ht="15" customHeight="1" x14ac:dyDescent="0.35">
      <c r="B1846" s="114" t="s">
        <v>311</v>
      </c>
      <c r="C1846" s="240" t="s">
        <v>770</v>
      </c>
      <c r="D1846" s="264"/>
    </row>
    <row r="1847" spans="2:4" ht="15" customHeight="1" x14ac:dyDescent="0.35">
      <c r="B1847" s="114" t="s">
        <v>313</v>
      </c>
      <c r="C1847" s="239" t="s">
        <v>314</v>
      </c>
      <c r="D1847" s="240"/>
    </row>
    <row r="1848" spans="2:4" ht="15" customHeight="1" x14ac:dyDescent="0.35">
      <c r="B1848" s="114" t="s">
        <v>762</v>
      </c>
      <c r="C1848" s="105" t="s">
        <v>330</v>
      </c>
      <c r="D1848" s="113"/>
    </row>
    <row r="1849" spans="2:4" ht="15" customHeight="1" x14ac:dyDescent="0.35">
      <c r="B1849" s="114" t="s">
        <v>1985</v>
      </c>
      <c r="C1849" s="239" t="s">
        <v>532</v>
      </c>
      <c r="D1849" s="240"/>
    </row>
    <row r="1850" spans="2:4" ht="15" customHeight="1" x14ac:dyDescent="0.35">
      <c r="B1850" s="265" t="s">
        <v>317</v>
      </c>
      <c r="C1850" s="9" t="s">
        <v>318</v>
      </c>
      <c r="D1850" s="18" t="s">
        <v>319</v>
      </c>
    </row>
    <row r="1851" spans="2:4" ht="15" customHeight="1" x14ac:dyDescent="0.35">
      <c r="B1851" s="265"/>
      <c r="C1851" s="16" t="s">
        <v>391</v>
      </c>
      <c r="D1851" s="18"/>
    </row>
    <row r="1852" spans="2:4" ht="15" customHeight="1" x14ac:dyDescent="0.35">
      <c r="B1852" s="265"/>
      <c r="C1852" s="16" t="s">
        <v>392</v>
      </c>
      <c r="D1852" s="18"/>
    </row>
    <row r="1853" spans="2:4" ht="15" customHeight="1" x14ac:dyDescent="0.35">
      <c r="B1853" s="265"/>
      <c r="C1853" s="16" t="s">
        <v>393</v>
      </c>
      <c r="D1853" s="18"/>
    </row>
    <row r="1854" spans="2:4" ht="15" customHeight="1" x14ac:dyDescent="0.35">
      <c r="B1854" s="265"/>
      <c r="C1854" s="16" t="s">
        <v>394</v>
      </c>
      <c r="D1854" s="18"/>
    </row>
    <row r="1855" spans="2:4" ht="15" customHeight="1" x14ac:dyDescent="0.35">
      <c r="B1855" s="265"/>
      <c r="C1855" s="16" t="s">
        <v>396</v>
      </c>
      <c r="D1855" s="18"/>
    </row>
    <row r="1856" spans="2:4" ht="15" customHeight="1" x14ac:dyDescent="0.35">
      <c r="B1856" s="265"/>
      <c r="C1856" s="16" t="s">
        <v>397</v>
      </c>
      <c r="D1856" s="18"/>
    </row>
    <row r="1857" spans="2:4" ht="15" customHeight="1" x14ac:dyDescent="0.35">
      <c r="B1857" s="265"/>
      <c r="C1857" s="16" t="s">
        <v>398</v>
      </c>
      <c r="D1857" s="18"/>
    </row>
    <row r="1858" spans="2:4" ht="15" customHeight="1" x14ac:dyDescent="0.35">
      <c r="B1858" s="265"/>
      <c r="C1858" s="16" t="s">
        <v>399</v>
      </c>
      <c r="D1858" s="18"/>
    </row>
    <row r="1859" spans="2:4" ht="15" customHeight="1" x14ac:dyDescent="0.35">
      <c r="B1859" s="265"/>
      <c r="C1859" s="16" t="s">
        <v>401</v>
      </c>
      <c r="D1859" s="18"/>
    </row>
    <row r="1860" spans="2:4" ht="15" customHeight="1" x14ac:dyDescent="0.35">
      <c r="B1860" s="265"/>
      <c r="C1860" s="16" t="s">
        <v>402</v>
      </c>
      <c r="D1860" s="18"/>
    </row>
    <row r="1861" spans="2:4" ht="15" customHeight="1" x14ac:dyDescent="0.35">
      <c r="B1861" s="265"/>
      <c r="C1861" s="16" t="s">
        <v>403</v>
      </c>
      <c r="D1861" s="18"/>
    </row>
    <row r="1862" spans="2:4" ht="15" customHeight="1" x14ac:dyDescent="0.35">
      <c r="B1862" s="265"/>
      <c r="C1862" s="16" t="s">
        <v>404</v>
      </c>
      <c r="D1862" s="18"/>
    </row>
    <row r="1863" spans="2:4" ht="15" customHeight="1" x14ac:dyDescent="0.35">
      <c r="B1863" s="265"/>
      <c r="C1863" s="16" t="s">
        <v>405</v>
      </c>
      <c r="D1863" s="18"/>
    </row>
    <row r="1864" spans="2:4" ht="15" customHeight="1" x14ac:dyDescent="0.35">
      <c r="B1864" s="265"/>
      <c r="C1864" s="16" t="s">
        <v>407</v>
      </c>
      <c r="D1864" s="18"/>
    </row>
    <row r="1865" spans="2:4" ht="15" customHeight="1" x14ac:dyDescent="0.35">
      <c r="B1865" s="265"/>
      <c r="C1865" s="16" t="s">
        <v>408</v>
      </c>
      <c r="D1865" s="18"/>
    </row>
    <row r="1866" spans="2:4" ht="15" customHeight="1" x14ac:dyDescent="0.35">
      <c r="B1866" s="265"/>
      <c r="C1866" s="16" t="s">
        <v>409</v>
      </c>
      <c r="D1866" s="18"/>
    </row>
    <row r="1867" spans="2:4" ht="15" customHeight="1" x14ac:dyDescent="0.35">
      <c r="B1867" s="265"/>
      <c r="C1867" s="16" t="s">
        <v>411</v>
      </c>
      <c r="D1867" s="18"/>
    </row>
    <row r="1868" spans="2:4" ht="15" customHeight="1" x14ac:dyDescent="0.35">
      <c r="B1868" s="265"/>
      <c r="C1868" s="16" t="s">
        <v>412</v>
      </c>
      <c r="D1868" s="18"/>
    </row>
    <row r="1869" spans="2:4" ht="15" customHeight="1" x14ac:dyDescent="0.35">
      <c r="B1869" s="265"/>
      <c r="C1869" s="16" t="s">
        <v>775</v>
      </c>
      <c r="D1869" s="18"/>
    </row>
    <row r="1870" spans="2:4" ht="15" customHeight="1" x14ac:dyDescent="0.35">
      <c r="B1870" s="265"/>
      <c r="C1870" s="16" t="s">
        <v>415</v>
      </c>
      <c r="D1870" s="18"/>
    </row>
    <row r="1871" spans="2:4" ht="15" customHeight="1" x14ac:dyDescent="0.35">
      <c r="B1871" s="265"/>
      <c r="C1871" s="16" t="s">
        <v>416</v>
      </c>
      <c r="D1871" s="18"/>
    </row>
    <row r="1872" spans="2:4" ht="15" customHeight="1" x14ac:dyDescent="0.35">
      <c r="B1872" s="114" t="s">
        <v>322</v>
      </c>
      <c r="C1872" s="255" t="s">
        <v>776</v>
      </c>
      <c r="D1872" s="260"/>
    </row>
    <row r="1873" spans="2:4" ht="15" customHeight="1" x14ac:dyDescent="0.35">
      <c r="B1873" s="114" t="s">
        <v>323</v>
      </c>
      <c r="C1873" s="239" t="s">
        <v>768</v>
      </c>
      <c r="D1873" s="261"/>
    </row>
    <row r="1874" spans="2:4" ht="15" customHeight="1" x14ac:dyDescent="0.35">
      <c r="B1874" s="114" t="s">
        <v>324</v>
      </c>
      <c r="C1874" s="239" t="s">
        <v>464</v>
      </c>
      <c r="D1874" s="261"/>
    </row>
    <row r="1875" spans="2:4" ht="15" customHeight="1" x14ac:dyDescent="0.35">
      <c r="B1875" s="19" t="s">
        <v>326</v>
      </c>
      <c r="C1875" s="262" t="s">
        <v>759</v>
      </c>
      <c r="D1875" s="263"/>
    </row>
    <row r="1877" spans="2:4" ht="15" customHeight="1" thickBot="1" x14ac:dyDescent="0.4"/>
    <row r="1878" spans="2:4" ht="15" customHeight="1" thickBot="1" x14ac:dyDescent="0.4">
      <c r="B1878" s="6"/>
      <c r="C1878" s="208" t="str" cm="1">
        <f t="array" aca="1" ref="C1878" ca="1">HYPERLINK("#"&amp;CELL("address",INDEX('Data Items List'!C:C,MATCH("Data Item", 'Data Items List'!C:C,0))),"Return to data items list")</f>
        <v>Return to data items list</v>
      </c>
      <c r="D1878" s="209"/>
    </row>
    <row r="1879" spans="2:4" ht="15" customHeight="1" x14ac:dyDescent="0.35">
      <c r="B1879" s="8" t="s">
        <v>304</v>
      </c>
      <c r="C1879" s="248" t="s">
        <v>278</v>
      </c>
      <c r="D1879" s="249"/>
    </row>
    <row r="1880" spans="2:4" ht="15" customHeight="1" x14ac:dyDescent="0.35">
      <c r="B1880" s="110" t="s">
        <v>305</v>
      </c>
      <c r="C1880" s="239" t="s">
        <v>759</v>
      </c>
      <c r="D1880" s="240"/>
    </row>
    <row r="1881" spans="2:4" ht="15" customHeight="1" x14ac:dyDescent="0.35">
      <c r="B1881" s="110" t="s">
        <v>307</v>
      </c>
      <c r="C1881" s="240" t="s">
        <v>418</v>
      </c>
      <c r="D1881" s="223"/>
    </row>
    <row r="1882" spans="2:4" ht="15" customHeight="1" x14ac:dyDescent="0.35">
      <c r="B1882" s="110" t="s">
        <v>309</v>
      </c>
      <c r="C1882" s="239" t="s">
        <v>760</v>
      </c>
      <c r="D1882" s="240"/>
    </row>
    <row r="1883" spans="2:4" ht="15" customHeight="1" x14ac:dyDescent="0.35">
      <c r="B1883" s="110" t="s">
        <v>311</v>
      </c>
      <c r="C1883" s="239" t="s">
        <v>777</v>
      </c>
      <c r="D1883" s="240"/>
    </row>
    <row r="1884" spans="2:4" ht="15" customHeight="1" x14ac:dyDescent="0.35">
      <c r="B1884" s="110" t="s">
        <v>313</v>
      </c>
      <c r="C1884" s="239" t="s">
        <v>314</v>
      </c>
      <c r="D1884" s="240"/>
    </row>
    <row r="1885" spans="2:4" ht="15" customHeight="1" x14ac:dyDescent="0.35">
      <c r="B1885" s="110" t="s">
        <v>762</v>
      </c>
      <c r="C1885" s="105" t="s">
        <v>330</v>
      </c>
      <c r="D1885" s="106"/>
    </row>
    <row r="1886" spans="2:4" ht="15" customHeight="1" x14ac:dyDescent="0.35">
      <c r="B1886" s="110" t="s">
        <v>1985</v>
      </c>
      <c r="C1886" s="239" t="s">
        <v>532</v>
      </c>
      <c r="D1886" s="240"/>
    </row>
    <row r="1887" spans="2:4" ht="15" customHeight="1" x14ac:dyDescent="0.35">
      <c r="B1887" s="250" t="s">
        <v>317</v>
      </c>
      <c r="C1887" s="9" t="s">
        <v>318</v>
      </c>
      <c r="D1887" s="10" t="s">
        <v>319</v>
      </c>
    </row>
    <row r="1888" spans="2:4" ht="15" customHeight="1" x14ac:dyDescent="0.35">
      <c r="B1888" s="250"/>
      <c r="C1888" s="16" t="s">
        <v>778</v>
      </c>
      <c r="D1888" s="10"/>
    </row>
    <row r="1889" spans="2:4" ht="15" customHeight="1" x14ac:dyDescent="0.35">
      <c r="B1889" s="250"/>
      <c r="C1889" s="16" t="s">
        <v>779</v>
      </c>
      <c r="D1889" s="10"/>
    </row>
    <row r="1890" spans="2:4" ht="15" customHeight="1" x14ac:dyDescent="0.35">
      <c r="B1890" s="250"/>
      <c r="C1890" s="16" t="s">
        <v>422</v>
      </c>
      <c r="D1890" s="10"/>
    </row>
    <row r="1891" spans="2:4" ht="15" customHeight="1" x14ac:dyDescent="0.35">
      <c r="B1891" s="250"/>
      <c r="C1891" s="16" t="s">
        <v>780</v>
      </c>
      <c r="D1891" s="10"/>
    </row>
    <row r="1892" spans="2:4" ht="15" customHeight="1" x14ac:dyDescent="0.35">
      <c r="B1892" s="250"/>
      <c r="C1892" s="16" t="s">
        <v>781</v>
      </c>
      <c r="D1892" s="10"/>
    </row>
    <row r="1893" spans="2:4" ht="15" customHeight="1" x14ac:dyDescent="0.35">
      <c r="B1893" s="250"/>
      <c r="C1893" s="16" t="s">
        <v>782</v>
      </c>
      <c r="D1893" s="102"/>
    </row>
    <row r="1894" spans="2:4" ht="15" customHeight="1" x14ac:dyDescent="0.35">
      <c r="B1894" s="250"/>
      <c r="C1894" s="16" t="s">
        <v>783</v>
      </c>
      <c r="D1894" s="102"/>
    </row>
    <row r="1895" spans="2:4" ht="15" customHeight="1" x14ac:dyDescent="0.35">
      <c r="B1895" s="110" t="s">
        <v>322</v>
      </c>
      <c r="C1895" s="255" t="s">
        <v>784</v>
      </c>
      <c r="D1895" s="256"/>
    </row>
    <row r="1896" spans="2:4" ht="15" customHeight="1" x14ac:dyDescent="0.35">
      <c r="B1896" s="110" t="s">
        <v>323</v>
      </c>
      <c r="C1896" s="239" t="s">
        <v>768</v>
      </c>
      <c r="D1896" s="240"/>
    </row>
    <row r="1897" spans="2:4" ht="15" customHeight="1" x14ac:dyDescent="0.35">
      <c r="B1897" s="110" t="s">
        <v>324</v>
      </c>
      <c r="C1897" s="251" t="s">
        <v>325</v>
      </c>
      <c r="D1897" s="252"/>
    </row>
    <row r="1898" spans="2:4" ht="15" customHeight="1" thickBot="1" x14ac:dyDescent="0.4">
      <c r="B1898" s="11" t="s">
        <v>326</v>
      </c>
      <c r="C1898" s="270" t="s">
        <v>759</v>
      </c>
      <c r="D1898" s="246"/>
    </row>
    <row r="1900" spans="2:4" ht="15" customHeight="1" thickBot="1" x14ac:dyDescent="0.4"/>
    <row r="1901" spans="2:4" ht="15" customHeight="1" thickBot="1" x14ac:dyDescent="0.4">
      <c r="B1901" s="6"/>
      <c r="C1901" s="208" t="str" cm="1">
        <f t="array" aca="1" ref="C1901" ca="1">HYPERLINK("#"&amp;CELL("address",INDEX('Data Items List'!C:C,MATCH("Data Item", 'Data Items List'!C:C,0))),"Return to data items list")</f>
        <v>Return to data items list</v>
      </c>
      <c r="D1901" s="209"/>
    </row>
    <row r="1902" spans="2:4" ht="15" customHeight="1" x14ac:dyDescent="0.35">
      <c r="B1902" s="8" t="s">
        <v>304</v>
      </c>
      <c r="C1902" s="248" t="s">
        <v>234</v>
      </c>
      <c r="D1902" s="249"/>
    </row>
    <row r="1903" spans="2:4" ht="15" customHeight="1" x14ac:dyDescent="0.35">
      <c r="B1903" s="110" t="s">
        <v>305</v>
      </c>
      <c r="C1903" s="239" t="s">
        <v>759</v>
      </c>
      <c r="D1903" s="240"/>
    </row>
    <row r="1904" spans="2:4" ht="15" customHeight="1" x14ac:dyDescent="0.35">
      <c r="B1904" s="110" t="s">
        <v>307</v>
      </c>
      <c r="C1904" s="239" t="s">
        <v>425</v>
      </c>
      <c r="D1904" s="240"/>
    </row>
    <row r="1905" spans="2:4" ht="15" customHeight="1" x14ac:dyDescent="0.35">
      <c r="B1905" s="110" t="s">
        <v>309</v>
      </c>
      <c r="C1905" s="239" t="s">
        <v>760</v>
      </c>
      <c r="D1905" s="240"/>
    </row>
    <row r="1906" spans="2:4" ht="15" customHeight="1" x14ac:dyDescent="0.35">
      <c r="B1906" s="110" t="s">
        <v>311</v>
      </c>
      <c r="C1906" s="239" t="s">
        <v>785</v>
      </c>
      <c r="D1906" s="240"/>
    </row>
    <row r="1907" spans="2:4" ht="15" customHeight="1" x14ac:dyDescent="0.35">
      <c r="B1907" s="110" t="s">
        <v>313</v>
      </c>
      <c r="C1907" s="239" t="s">
        <v>314</v>
      </c>
      <c r="D1907" s="240"/>
    </row>
    <row r="1908" spans="2:4" ht="15" customHeight="1" x14ac:dyDescent="0.35">
      <c r="B1908" s="110" t="s">
        <v>762</v>
      </c>
      <c r="C1908" s="105" t="s">
        <v>330</v>
      </c>
      <c r="D1908" s="106"/>
    </row>
    <row r="1909" spans="2:4" ht="15" customHeight="1" x14ac:dyDescent="0.35">
      <c r="B1909" s="110" t="s">
        <v>1985</v>
      </c>
      <c r="C1909" s="239" t="s">
        <v>532</v>
      </c>
      <c r="D1909" s="240"/>
    </row>
    <row r="1910" spans="2:4" ht="15" customHeight="1" x14ac:dyDescent="0.35">
      <c r="B1910" s="250" t="s">
        <v>317</v>
      </c>
      <c r="C1910" s="9" t="s">
        <v>318</v>
      </c>
      <c r="D1910" s="10" t="s">
        <v>319</v>
      </c>
    </row>
    <row r="1911" spans="2:4" ht="15" customHeight="1" x14ac:dyDescent="0.35">
      <c r="B1911" s="250"/>
      <c r="C1911" s="16" t="s">
        <v>427</v>
      </c>
      <c r="D1911" s="10"/>
    </row>
    <row r="1912" spans="2:4" ht="15" customHeight="1" x14ac:dyDescent="0.35">
      <c r="B1912" s="250"/>
      <c r="C1912" s="16" t="s">
        <v>428</v>
      </c>
      <c r="D1912" s="10"/>
    </row>
    <row r="1913" spans="2:4" ht="15" customHeight="1" x14ac:dyDescent="0.35">
      <c r="B1913" s="250"/>
      <c r="C1913" s="16" t="s">
        <v>429</v>
      </c>
      <c r="D1913" s="10"/>
    </row>
    <row r="1914" spans="2:4" ht="15" customHeight="1" x14ac:dyDescent="0.35">
      <c r="B1914" s="250"/>
      <c r="C1914" s="16" t="s">
        <v>430</v>
      </c>
      <c r="D1914" s="10"/>
    </row>
    <row r="1915" spans="2:4" ht="15" customHeight="1" x14ac:dyDescent="0.35">
      <c r="B1915" s="250"/>
      <c r="C1915" s="16" t="s">
        <v>431</v>
      </c>
      <c r="D1915" s="10"/>
    </row>
    <row r="1916" spans="2:4" ht="15" customHeight="1" x14ac:dyDescent="0.35">
      <c r="B1916" s="250"/>
      <c r="C1916" s="16" t="s">
        <v>432</v>
      </c>
      <c r="D1916" s="10"/>
    </row>
    <row r="1917" spans="2:4" ht="15" customHeight="1" x14ac:dyDescent="0.35">
      <c r="B1917" s="250"/>
      <c r="C1917" s="16" t="s">
        <v>433</v>
      </c>
      <c r="D1917" s="102"/>
    </row>
    <row r="1918" spans="2:4" ht="15" customHeight="1" x14ac:dyDescent="0.35">
      <c r="B1918" s="250"/>
      <c r="C1918" s="16" t="s">
        <v>333</v>
      </c>
      <c r="D1918" s="102"/>
    </row>
    <row r="1919" spans="2:4" ht="15" customHeight="1" x14ac:dyDescent="0.35">
      <c r="B1919" s="250"/>
      <c r="C1919" s="16" t="s">
        <v>771</v>
      </c>
      <c r="D1919" s="102"/>
    </row>
    <row r="1920" spans="2:4" ht="15" customHeight="1" x14ac:dyDescent="0.35">
      <c r="B1920" s="110" t="s">
        <v>322</v>
      </c>
      <c r="C1920" s="239" t="s">
        <v>786</v>
      </c>
      <c r="D1920" s="240"/>
    </row>
    <row r="1921" spans="2:4" ht="15" customHeight="1" x14ac:dyDescent="0.35">
      <c r="B1921" s="110" t="s">
        <v>323</v>
      </c>
      <c r="C1921" s="239" t="s">
        <v>768</v>
      </c>
      <c r="D1921" s="240"/>
    </row>
    <row r="1922" spans="2:4" ht="15" customHeight="1" x14ac:dyDescent="0.35">
      <c r="B1922" s="110" t="s">
        <v>324</v>
      </c>
      <c r="C1922" s="251" t="s">
        <v>325</v>
      </c>
      <c r="D1922" s="252"/>
    </row>
    <row r="1923" spans="2:4" ht="15" customHeight="1" thickBot="1" x14ac:dyDescent="0.4">
      <c r="B1923" s="11" t="s">
        <v>326</v>
      </c>
      <c r="C1923" s="270" t="s">
        <v>759</v>
      </c>
      <c r="D1923" s="246"/>
    </row>
    <row r="1925" spans="2:4" ht="15" customHeight="1" thickBot="1" x14ac:dyDescent="0.4"/>
    <row r="1926" spans="2:4" ht="15" customHeight="1" thickBot="1" x14ac:dyDescent="0.4">
      <c r="B1926" s="6"/>
      <c r="C1926" s="208" t="str" cm="1">
        <f t="array" aca="1" ref="C1926" ca="1">HYPERLINK("#"&amp;CELL("address",INDEX('Data Items List'!C:C,MATCH("Data Item", 'Data Items List'!C:C,0))),"Return to data items list")</f>
        <v>Return to data items list</v>
      </c>
      <c r="D1926" s="209"/>
    </row>
    <row r="1927" spans="2:4" ht="15" customHeight="1" x14ac:dyDescent="0.35">
      <c r="B1927" s="8" t="s">
        <v>304</v>
      </c>
      <c r="C1927" s="253" t="s">
        <v>1987</v>
      </c>
      <c r="D1927" s="249"/>
    </row>
    <row r="1928" spans="2:4" ht="15" customHeight="1" x14ac:dyDescent="0.35">
      <c r="B1928" s="110" t="s">
        <v>305</v>
      </c>
      <c r="C1928" s="239" t="s">
        <v>759</v>
      </c>
      <c r="D1928" s="240"/>
    </row>
    <row r="1929" spans="2:4" ht="15" customHeight="1" x14ac:dyDescent="0.35">
      <c r="B1929" s="110" t="s">
        <v>307</v>
      </c>
      <c r="C1929" s="239" t="s">
        <v>787</v>
      </c>
      <c r="D1929" s="240"/>
    </row>
    <row r="1930" spans="2:4" ht="15" customHeight="1" x14ac:dyDescent="0.35">
      <c r="B1930" s="110" t="s">
        <v>309</v>
      </c>
      <c r="C1930" s="239" t="s">
        <v>760</v>
      </c>
      <c r="D1930" s="240"/>
    </row>
    <row r="1931" spans="2:4" ht="15" customHeight="1" x14ac:dyDescent="0.35">
      <c r="B1931" s="110" t="s">
        <v>311</v>
      </c>
      <c r="C1931" s="239" t="s">
        <v>788</v>
      </c>
      <c r="D1931" s="240"/>
    </row>
    <row r="1932" spans="2:4" ht="15" customHeight="1" x14ac:dyDescent="0.35">
      <c r="B1932" s="110" t="s">
        <v>313</v>
      </c>
      <c r="C1932" s="239" t="s">
        <v>314</v>
      </c>
      <c r="D1932" s="240"/>
    </row>
    <row r="1933" spans="2:4" ht="15" customHeight="1" x14ac:dyDescent="0.35">
      <c r="B1933" s="110" t="s">
        <v>762</v>
      </c>
      <c r="C1933" s="105" t="s">
        <v>330</v>
      </c>
      <c r="D1933" s="106"/>
    </row>
    <row r="1934" spans="2:4" ht="15" customHeight="1" x14ac:dyDescent="0.35">
      <c r="B1934" s="110" t="s">
        <v>1985</v>
      </c>
      <c r="C1934" s="239" t="s">
        <v>532</v>
      </c>
      <c r="D1934" s="240"/>
    </row>
    <row r="1935" spans="2:4" ht="15" customHeight="1" x14ac:dyDescent="0.35">
      <c r="B1935" s="250" t="s">
        <v>317</v>
      </c>
      <c r="C1935" s="9" t="s">
        <v>318</v>
      </c>
      <c r="D1935" s="10" t="s">
        <v>319</v>
      </c>
    </row>
    <row r="1936" spans="2:4" ht="15" customHeight="1" x14ac:dyDescent="0.35">
      <c r="B1936" s="250"/>
      <c r="C1936" s="16" t="s">
        <v>789</v>
      </c>
      <c r="D1936" s="10"/>
    </row>
    <row r="1937" spans="2:4" ht="15" customHeight="1" x14ac:dyDescent="0.35">
      <c r="B1937" s="250"/>
      <c r="C1937" s="16" t="s">
        <v>790</v>
      </c>
      <c r="D1937" s="10"/>
    </row>
    <row r="1938" spans="2:4" ht="15" customHeight="1" x14ac:dyDescent="0.35">
      <c r="B1938" s="250"/>
      <c r="C1938" s="16" t="s">
        <v>791</v>
      </c>
      <c r="D1938" s="102"/>
    </row>
    <row r="1939" spans="2:4" ht="15" customHeight="1" x14ac:dyDescent="0.35">
      <c r="B1939" s="250"/>
      <c r="C1939" s="16" t="s">
        <v>771</v>
      </c>
      <c r="D1939" s="102"/>
    </row>
    <row r="1940" spans="2:4" ht="15" customHeight="1" x14ac:dyDescent="0.35">
      <c r="B1940" s="110" t="s">
        <v>322</v>
      </c>
      <c r="C1940" s="239" t="s">
        <v>792</v>
      </c>
      <c r="D1940" s="240"/>
    </row>
    <row r="1941" spans="2:4" ht="15" customHeight="1" x14ac:dyDescent="0.35">
      <c r="B1941" s="110" t="s">
        <v>323</v>
      </c>
      <c r="C1941" s="239" t="s">
        <v>759</v>
      </c>
      <c r="D1941" s="240"/>
    </row>
    <row r="1942" spans="2:4" ht="15" customHeight="1" x14ac:dyDescent="0.35">
      <c r="B1942" s="110" t="s">
        <v>324</v>
      </c>
      <c r="C1942" s="251" t="s">
        <v>464</v>
      </c>
      <c r="D1942" s="258"/>
    </row>
    <row r="1943" spans="2:4" ht="15" customHeight="1" thickBot="1" x14ac:dyDescent="0.4">
      <c r="B1943" s="11" t="s">
        <v>326</v>
      </c>
      <c r="C1943" s="270" t="s">
        <v>759</v>
      </c>
      <c r="D1943" s="246"/>
    </row>
    <row r="1945" spans="2:4" ht="15" customHeight="1" thickBot="1" x14ac:dyDescent="0.4"/>
    <row r="1946" spans="2:4" ht="15" customHeight="1" thickBot="1" x14ac:dyDescent="0.4">
      <c r="B1946" s="6"/>
      <c r="C1946" s="208" t="str" cm="1">
        <f t="array" aca="1" ref="C1946" ca="1">HYPERLINK("#"&amp;CELL("address",INDEX('Data Items List'!C:C,MATCH("Data Item", 'Data Items List'!C:C,0))),"Return to data items list")</f>
        <v>Return to data items list</v>
      </c>
      <c r="D1946" s="209"/>
    </row>
    <row r="1947" spans="2:4" ht="15" customHeight="1" x14ac:dyDescent="0.35">
      <c r="B1947" s="8" t="s">
        <v>304</v>
      </c>
      <c r="C1947" s="248" t="s">
        <v>291</v>
      </c>
      <c r="D1947" s="249"/>
    </row>
    <row r="1948" spans="2:4" ht="15" customHeight="1" x14ac:dyDescent="0.35">
      <c r="B1948" s="110" t="s">
        <v>305</v>
      </c>
      <c r="C1948" s="239" t="s">
        <v>759</v>
      </c>
      <c r="D1948" s="240"/>
    </row>
    <row r="1949" spans="2:4" ht="15" customHeight="1" x14ac:dyDescent="0.35">
      <c r="B1949" s="110" t="s">
        <v>307</v>
      </c>
      <c r="C1949" s="239" t="s">
        <v>793</v>
      </c>
      <c r="D1949" s="240"/>
    </row>
    <row r="1950" spans="2:4" ht="15" customHeight="1" x14ac:dyDescent="0.35">
      <c r="B1950" s="110" t="s">
        <v>309</v>
      </c>
      <c r="C1950" s="239" t="s">
        <v>760</v>
      </c>
      <c r="D1950" s="240"/>
    </row>
    <row r="1951" spans="2:4" ht="15" customHeight="1" x14ac:dyDescent="0.35">
      <c r="B1951" s="110" t="s">
        <v>311</v>
      </c>
      <c r="C1951" s="239" t="s">
        <v>794</v>
      </c>
      <c r="D1951" s="240"/>
    </row>
    <row r="1952" spans="2:4" ht="15" customHeight="1" x14ac:dyDescent="0.35">
      <c r="B1952" s="110" t="s">
        <v>313</v>
      </c>
      <c r="C1952" s="239" t="s">
        <v>314</v>
      </c>
      <c r="D1952" s="240"/>
    </row>
    <row r="1953" spans="2:4" ht="15" customHeight="1" x14ac:dyDescent="0.35">
      <c r="B1953" s="110" t="s">
        <v>762</v>
      </c>
      <c r="C1953" s="105" t="s">
        <v>330</v>
      </c>
      <c r="D1953" s="106"/>
    </row>
    <row r="1954" spans="2:4" ht="15" customHeight="1" x14ac:dyDescent="0.35">
      <c r="B1954" s="110" t="s">
        <v>1985</v>
      </c>
      <c r="C1954" s="239" t="s">
        <v>532</v>
      </c>
      <c r="D1954" s="240"/>
    </row>
    <row r="1955" spans="2:4" ht="15" customHeight="1" x14ac:dyDescent="0.35">
      <c r="B1955" s="250" t="s">
        <v>317</v>
      </c>
      <c r="C1955" s="9" t="s">
        <v>318</v>
      </c>
      <c r="D1955" s="10" t="s">
        <v>319</v>
      </c>
    </row>
    <row r="1956" spans="2:4" ht="15" customHeight="1" x14ac:dyDescent="0.35">
      <c r="B1956" s="250"/>
      <c r="C1956" s="3" t="str" cm="1">
        <f t="array" aca="1" ref="C1956" ca="1">HYPERLINK("#"&amp;CELL("address",INDEX(Glossary!B:B,MATCH("Direct Payment only", Glossary!B:B,0))),"Direct Payment only")</f>
        <v>Direct Payment only</v>
      </c>
      <c r="D1956" s="10"/>
    </row>
    <row r="1957" spans="2:4" ht="15" customHeight="1" x14ac:dyDescent="0.35">
      <c r="B1957" s="250"/>
      <c r="C1957" s="3" t="str" cm="1">
        <f t="array" aca="1" ref="C1957" ca="1">HYPERLINK("#"&amp;CELL("address",INDEX(Glossary!B:B,MATCH("Part Direct Payment", Glossary!B:B,0))),"Part Direct Payment")</f>
        <v>Part Direct Payment</v>
      </c>
      <c r="D1957" s="10"/>
    </row>
    <row r="1958" spans="2:4" ht="15" customHeight="1" x14ac:dyDescent="0.35">
      <c r="B1958" s="250"/>
      <c r="C1958" s="3" t="str" cm="1">
        <f t="array" aca="1" ref="C1958" ca="1">HYPERLINK("#"&amp;CELL("address",INDEX(Glossary!B:B,MATCH("CASSR Managed Personal Budget", Glossary!B:B,0))),"CASSR Managed Personal Budget")</f>
        <v>CASSR Managed Personal Budget</v>
      </c>
      <c r="D1958" s="10"/>
    </row>
    <row r="1959" spans="2:4" ht="15" customHeight="1" x14ac:dyDescent="0.35">
      <c r="B1959" s="250"/>
      <c r="C1959" s="3" t="str" cm="1">
        <f t="array" aca="1" ref="C1959" ca="1">HYPERLINK("#"&amp;CELL("address",INDEX(Glossary!B:B,MATCH("CASSR Commissioned Support only", Glossary!B:B,0))),"CASSR Commissioned Support only")</f>
        <v>CASSR Commissioned Support only</v>
      </c>
      <c r="D1959" s="10"/>
    </row>
    <row r="1960" spans="2:4" ht="15" customHeight="1" x14ac:dyDescent="0.35">
      <c r="B1960" s="250"/>
      <c r="C1960" s="16" t="s">
        <v>795</v>
      </c>
      <c r="D1960" s="10"/>
    </row>
    <row r="1961" spans="2:4" ht="15" customHeight="1" x14ac:dyDescent="0.35">
      <c r="B1961" s="250"/>
      <c r="C1961" s="3" t="str" cm="1">
        <f t="array" aca="1" ref="C1961" ca="1">HYPERLINK("#"&amp;CELL("address",INDEX(Glossary!B:B,MATCH("No Direct Support Provided to Carer", Glossary!B:B,0))),"No Direct Support Provided to Carer")</f>
        <v>No Direct Support Provided to Carer</v>
      </c>
      <c r="D1961" s="102"/>
    </row>
    <row r="1962" spans="2:4" ht="15" customHeight="1" x14ac:dyDescent="0.35">
      <c r="B1962" s="250"/>
      <c r="C1962" s="16" t="s">
        <v>771</v>
      </c>
      <c r="D1962" s="102"/>
    </row>
    <row r="1963" spans="2:4" ht="15" customHeight="1" x14ac:dyDescent="0.35">
      <c r="B1963" s="110" t="s">
        <v>322</v>
      </c>
      <c r="C1963" s="239" t="s">
        <v>796</v>
      </c>
      <c r="D1963" s="240"/>
    </row>
    <row r="1964" spans="2:4" ht="15" customHeight="1" x14ac:dyDescent="0.35">
      <c r="B1964" s="110" t="s">
        <v>323</v>
      </c>
      <c r="C1964" s="239" t="s">
        <v>759</v>
      </c>
      <c r="D1964" s="240"/>
    </row>
    <row r="1965" spans="2:4" ht="15" customHeight="1" x14ac:dyDescent="0.35">
      <c r="B1965" s="110" t="s">
        <v>324</v>
      </c>
      <c r="C1965" s="251" t="s">
        <v>464</v>
      </c>
      <c r="D1965" s="258"/>
    </row>
    <row r="1966" spans="2:4" ht="15" customHeight="1" thickBot="1" x14ac:dyDescent="0.4">
      <c r="B1966" s="11" t="s">
        <v>326</v>
      </c>
      <c r="C1966" s="270" t="s">
        <v>759</v>
      </c>
      <c r="D1966" s="246"/>
    </row>
    <row r="1968" spans="2:4" ht="15" customHeight="1" thickBot="1" x14ac:dyDescent="0.4"/>
    <row r="1969" spans="2:4" ht="15" customHeight="1" thickBot="1" x14ac:dyDescent="0.4">
      <c r="B1969" s="6"/>
      <c r="C1969" s="208" t="str" cm="1">
        <f t="array" aca="1" ref="C1969" ca="1">HYPERLINK("#"&amp;CELL("address",INDEX('Data Items List'!C:C,MATCH("Data Item", 'Data Items List'!C:C,0))),"Return to data items list")</f>
        <v>Return to data items list</v>
      </c>
      <c r="D1969" s="209"/>
    </row>
    <row r="1970" spans="2:4" ht="15" customHeight="1" x14ac:dyDescent="0.35">
      <c r="B1970" s="8" t="s">
        <v>304</v>
      </c>
      <c r="C1970" s="248" t="s">
        <v>290</v>
      </c>
      <c r="D1970" s="249"/>
    </row>
    <row r="1971" spans="2:4" ht="15" customHeight="1" x14ac:dyDescent="0.35">
      <c r="B1971" s="110" t="s">
        <v>305</v>
      </c>
      <c r="C1971" s="239" t="s">
        <v>759</v>
      </c>
      <c r="D1971" s="240"/>
    </row>
    <row r="1972" spans="2:4" ht="15" customHeight="1" x14ac:dyDescent="0.35">
      <c r="B1972" s="110" t="s">
        <v>307</v>
      </c>
      <c r="C1972" s="239" t="s">
        <v>797</v>
      </c>
      <c r="D1972" s="240"/>
    </row>
    <row r="1973" spans="2:4" ht="15" customHeight="1" x14ac:dyDescent="0.35">
      <c r="B1973" s="110" t="s">
        <v>309</v>
      </c>
      <c r="C1973" s="239" t="s">
        <v>760</v>
      </c>
      <c r="D1973" s="240"/>
    </row>
    <row r="1974" spans="2:4" ht="15" customHeight="1" x14ac:dyDescent="0.35">
      <c r="B1974" s="110" t="s">
        <v>311</v>
      </c>
      <c r="C1974" s="239" t="s">
        <v>798</v>
      </c>
      <c r="D1974" s="240"/>
    </row>
    <row r="1975" spans="2:4" ht="15" customHeight="1" x14ac:dyDescent="0.35">
      <c r="B1975" s="110" t="s">
        <v>313</v>
      </c>
      <c r="C1975" s="239" t="s">
        <v>314</v>
      </c>
      <c r="D1975" s="240"/>
    </row>
    <row r="1976" spans="2:4" ht="15" customHeight="1" x14ac:dyDescent="0.35">
      <c r="B1976" s="110" t="s">
        <v>762</v>
      </c>
      <c r="C1976" s="105" t="s">
        <v>330</v>
      </c>
      <c r="D1976" s="106"/>
    </row>
    <row r="1977" spans="2:4" ht="15" customHeight="1" x14ac:dyDescent="0.35">
      <c r="B1977" s="110" t="s">
        <v>1985</v>
      </c>
      <c r="C1977" s="239" t="s">
        <v>532</v>
      </c>
      <c r="D1977" s="240"/>
    </row>
    <row r="1978" spans="2:4" ht="15" customHeight="1" x14ac:dyDescent="0.35">
      <c r="B1978" s="250" t="s">
        <v>317</v>
      </c>
      <c r="C1978" s="9" t="s">
        <v>318</v>
      </c>
      <c r="D1978" s="10" t="s">
        <v>319</v>
      </c>
    </row>
    <row r="1979" spans="2:4" ht="15" customHeight="1" x14ac:dyDescent="0.35">
      <c r="B1979" s="250"/>
      <c r="C1979" s="16" t="s">
        <v>799</v>
      </c>
      <c r="D1979" s="102"/>
    </row>
    <row r="1980" spans="2:4" ht="15" customHeight="1" x14ac:dyDescent="0.35">
      <c r="B1980" s="250"/>
      <c r="C1980" s="16" t="s">
        <v>800</v>
      </c>
      <c r="D1980" s="102"/>
    </row>
    <row r="1981" spans="2:4" ht="15" customHeight="1" x14ac:dyDescent="0.35">
      <c r="B1981" s="250"/>
      <c r="C1981" s="16" t="s">
        <v>771</v>
      </c>
      <c r="D1981" s="102"/>
    </row>
    <row r="1982" spans="2:4" ht="15" customHeight="1" x14ac:dyDescent="0.35">
      <c r="B1982" s="110" t="s">
        <v>322</v>
      </c>
      <c r="C1982" s="239" t="s">
        <v>801</v>
      </c>
      <c r="D1982" s="240"/>
    </row>
    <row r="1983" spans="2:4" ht="15" customHeight="1" x14ac:dyDescent="0.35">
      <c r="B1983" s="110" t="s">
        <v>323</v>
      </c>
      <c r="C1983" s="239" t="s">
        <v>759</v>
      </c>
      <c r="D1983" s="240"/>
    </row>
    <row r="1984" spans="2:4" ht="15" customHeight="1" x14ac:dyDescent="0.35">
      <c r="B1984" s="110" t="s">
        <v>324</v>
      </c>
      <c r="C1984" s="251" t="s">
        <v>464</v>
      </c>
      <c r="D1984" s="258"/>
    </row>
    <row r="1985" spans="2:4" ht="15" customHeight="1" thickBot="1" x14ac:dyDescent="0.4">
      <c r="B1985" s="11" t="s">
        <v>326</v>
      </c>
      <c r="C1985" s="270" t="s">
        <v>759</v>
      </c>
      <c r="D1985" s="246"/>
    </row>
    <row r="1987" spans="2:4" ht="15" customHeight="1" thickBot="1" x14ac:dyDescent="0.4"/>
    <row r="1988" spans="2:4" ht="15" customHeight="1" thickBot="1" x14ac:dyDescent="0.4">
      <c r="B1988" s="6"/>
      <c r="C1988" s="208" t="str" cm="1">
        <f t="array" aca="1" ref="C1988" ca="1">HYPERLINK("#"&amp;CELL("address",INDEX('Data Items List'!C:C,MATCH("Data Item", 'Data Items List'!C:C,0))),"Return to data items list")</f>
        <v>Return to data items list</v>
      </c>
      <c r="D1988" s="209"/>
    </row>
    <row r="1989" spans="2:4" ht="15" customHeight="1" x14ac:dyDescent="0.35">
      <c r="B1989" s="8" t="s">
        <v>304</v>
      </c>
      <c r="C1989" s="248" t="s">
        <v>58</v>
      </c>
      <c r="D1989" s="249"/>
    </row>
    <row r="1990" spans="2:4" ht="15" customHeight="1" x14ac:dyDescent="0.35">
      <c r="B1990" s="110" t="s">
        <v>305</v>
      </c>
      <c r="C1990" s="239" t="s">
        <v>759</v>
      </c>
      <c r="D1990" s="240"/>
    </row>
    <row r="1991" spans="2:4" ht="15" customHeight="1" x14ac:dyDescent="0.35">
      <c r="B1991" s="110" t="s">
        <v>307</v>
      </c>
      <c r="C1991" s="239" t="s">
        <v>802</v>
      </c>
      <c r="D1991" s="240"/>
    </row>
    <row r="1992" spans="2:4" ht="15" customHeight="1" x14ac:dyDescent="0.35">
      <c r="B1992" s="110" t="s">
        <v>309</v>
      </c>
      <c r="C1992" s="239" t="s">
        <v>760</v>
      </c>
      <c r="D1992" s="240"/>
    </row>
    <row r="1993" spans="2:4" ht="15" customHeight="1" x14ac:dyDescent="0.35">
      <c r="B1993" s="110" t="s">
        <v>311</v>
      </c>
      <c r="C1993" s="239" t="s">
        <v>803</v>
      </c>
      <c r="D1993" s="240"/>
    </row>
    <row r="1994" spans="2:4" ht="15" customHeight="1" x14ac:dyDescent="0.35">
      <c r="B1994" s="110" t="s">
        <v>313</v>
      </c>
      <c r="C1994" s="239" t="s">
        <v>314</v>
      </c>
      <c r="D1994" s="240"/>
    </row>
    <row r="1995" spans="2:4" ht="15" customHeight="1" x14ac:dyDescent="0.35">
      <c r="B1995" s="110" t="s">
        <v>762</v>
      </c>
      <c r="C1995" s="105" t="s">
        <v>330</v>
      </c>
      <c r="D1995" s="106"/>
    </row>
    <row r="1996" spans="2:4" ht="15" customHeight="1" x14ac:dyDescent="0.35">
      <c r="B1996" s="110" t="s">
        <v>1985</v>
      </c>
      <c r="C1996" s="239" t="s">
        <v>532</v>
      </c>
      <c r="D1996" s="240"/>
    </row>
    <row r="1997" spans="2:4" ht="15" customHeight="1" x14ac:dyDescent="0.35">
      <c r="B1997" s="250" t="s">
        <v>317</v>
      </c>
      <c r="C1997" s="9" t="s">
        <v>318</v>
      </c>
      <c r="D1997" s="10" t="s">
        <v>319</v>
      </c>
    </row>
    <row r="1998" spans="2:4" ht="15" customHeight="1" x14ac:dyDescent="0.35">
      <c r="B1998" s="250"/>
      <c r="C1998" s="16" t="s">
        <v>804</v>
      </c>
      <c r="D1998" s="10"/>
    </row>
    <row r="1999" spans="2:4" ht="15" customHeight="1" x14ac:dyDescent="0.35">
      <c r="B1999" s="250"/>
      <c r="C1999" s="16" t="s">
        <v>805</v>
      </c>
      <c r="D1999" s="10"/>
    </row>
    <row r="2000" spans="2:4" ht="15" customHeight="1" x14ac:dyDescent="0.35">
      <c r="B2000" s="250"/>
      <c r="C2000" s="16" t="s">
        <v>806</v>
      </c>
      <c r="D2000" s="10"/>
    </row>
    <row r="2001" spans="2:4" ht="15" customHeight="1" x14ac:dyDescent="0.35">
      <c r="B2001" s="250"/>
      <c r="C2001" s="16" t="s">
        <v>807</v>
      </c>
      <c r="D2001" s="102"/>
    </row>
    <row r="2002" spans="2:4" ht="15" customHeight="1" x14ac:dyDescent="0.35">
      <c r="B2002" s="250"/>
      <c r="C2002" s="16" t="s">
        <v>771</v>
      </c>
      <c r="D2002" s="102"/>
    </row>
    <row r="2003" spans="2:4" ht="15" customHeight="1" x14ac:dyDescent="0.35">
      <c r="B2003" s="110" t="s">
        <v>322</v>
      </c>
      <c r="C2003" s="239" t="s">
        <v>808</v>
      </c>
      <c r="D2003" s="240"/>
    </row>
    <row r="2004" spans="2:4" ht="15" customHeight="1" x14ac:dyDescent="0.35">
      <c r="B2004" s="110" t="s">
        <v>323</v>
      </c>
      <c r="C2004" s="239" t="s">
        <v>759</v>
      </c>
      <c r="D2004" s="240"/>
    </row>
    <row r="2005" spans="2:4" ht="15" customHeight="1" x14ac:dyDescent="0.35">
      <c r="B2005" s="110" t="s">
        <v>324</v>
      </c>
      <c r="C2005" s="251" t="s">
        <v>464</v>
      </c>
      <c r="D2005" s="258"/>
    </row>
    <row r="2006" spans="2:4" ht="15" customHeight="1" thickBot="1" x14ac:dyDescent="0.4">
      <c r="B2006" s="11" t="s">
        <v>326</v>
      </c>
      <c r="C2006" s="270" t="s">
        <v>759</v>
      </c>
      <c r="D2006" s="246"/>
    </row>
    <row r="2008" spans="2:4" ht="15" customHeight="1" thickBot="1" x14ac:dyDescent="0.4"/>
    <row r="2009" spans="2:4" ht="15" customHeight="1" thickBot="1" x14ac:dyDescent="0.4">
      <c r="B2009" s="6"/>
      <c r="C2009" s="208" t="str" cm="1">
        <f t="array" aca="1" ref="C2009" ca="1">HYPERLINK("#"&amp;CELL("address",INDEX('Data Items List'!C:C,MATCH("Data Item", 'Data Items List'!C:C,0))),"Return to data items list")</f>
        <v>Return to data items list</v>
      </c>
      <c r="D2009" s="209"/>
    </row>
    <row r="2010" spans="2:4" ht="15" customHeight="1" x14ac:dyDescent="0.35">
      <c r="B2010" s="8" t="s">
        <v>304</v>
      </c>
      <c r="C2010" s="248" t="s">
        <v>39</v>
      </c>
      <c r="D2010" s="249"/>
    </row>
    <row r="2011" spans="2:4" ht="15" customHeight="1" x14ac:dyDescent="0.35">
      <c r="B2011" s="110" t="s">
        <v>305</v>
      </c>
      <c r="C2011" s="239" t="s">
        <v>759</v>
      </c>
      <c r="D2011" s="240"/>
    </row>
    <row r="2012" spans="2:4" ht="15" customHeight="1" x14ac:dyDescent="0.35">
      <c r="B2012" s="110" t="s">
        <v>307</v>
      </c>
      <c r="C2012" s="239" t="s">
        <v>809</v>
      </c>
      <c r="D2012" s="240"/>
    </row>
    <row r="2013" spans="2:4" ht="15" customHeight="1" x14ac:dyDescent="0.35">
      <c r="B2013" s="110" t="s">
        <v>309</v>
      </c>
      <c r="C2013" s="239" t="s">
        <v>760</v>
      </c>
      <c r="D2013" s="240"/>
    </row>
    <row r="2014" spans="2:4" ht="15" customHeight="1" x14ac:dyDescent="0.35">
      <c r="B2014" s="110" t="s">
        <v>311</v>
      </c>
      <c r="C2014" s="239" t="s">
        <v>810</v>
      </c>
      <c r="D2014" s="240"/>
    </row>
    <row r="2015" spans="2:4" ht="15" customHeight="1" x14ac:dyDescent="0.35">
      <c r="B2015" s="110" t="s">
        <v>313</v>
      </c>
      <c r="C2015" s="239" t="s">
        <v>314</v>
      </c>
      <c r="D2015" s="240"/>
    </row>
    <row r="2016" spans="2:4" ht="15" customHeight="1" x14ac:dyDescent="0.35">
      <c r="B2016" s="110" t="s">
        <v>762</v>
      </c>
      <c r="C2016" s="105" t="s">
        <v>330</v>
      </c>
      <c r="D2016" s="106"/>
    </row>
    <row r="2017" spans="2:4" ht="15" customHeight="1" x14ac:dyDescent="0.35">
      <c r="B2017" s="110" t="s">
        <v>1985</v>
      </c>
      <c r="C2017" s="239" t="s">
        <v>532</v>
      </c>
      <c r="D2017" s="240"/>
    </row>
    <row r="2018" spans="2:4" ht="15" customHeight="1" x14ac:dyDescent="0.35">
      <c r="B2018" s="250" t="s">
        <v>317</v>
      </c>
      <c r="C2018" s="9" t="s">
        <v>318</v>
      </c>
      <c r="D2018" s="10" t="s">
        <v>319</v>
      </c>
    </row>
    <row r="2019" spans="2:4" ht="15" customHeight="1" x14ac:dyDescent="0.35">
      <c r="B2019" s="250"/>
      <c r="C2019" s="16" t="s">
        <v>811</v>
      </c>
      <c r="D2019" s="10"/>
    </row>
    <row r="2020" spans="2:4" ht="15" customHeight="1" x14ac:dyDescent="0.35">
      <c r="B2020" s="250"/>
      <c r="C2020" s="16" t="s">
        <v>439</v>
      </c>
      <c r="D2020" s="10"/>
    </row>
    <row r="2021" spans="2:4" ht="15" customHeight="1" x14ac:dyDescent="0.35">
      <c r="B2021" s="250"/>
      <c r="C2021" s="16" t="s">
        <v>812</v>
      </c>
      <c r="D2021" s="10"/>
    </row>
    <row r="2022" spans="2:4" ht="15" customHeight="1" x14ac:dyDescent="0.35">
      <c r="B2022" s="250"/>
      <c r="C2022" s="16" t="s">
        <v>813</v>
      </c>
      <c r="D2022" s="10"/>
    </row>
    <row r="2023" spans="2:4" ht="15" customHeight="1" x14ac:dyDescent="0.35">
      <c r="B2023" s="250"/>
      <c r="C2023" s="16" t="s">
        <v>771</v>
      </c>
      <c r="D2023" s="102"/>
    </row>
    <row r="2024" spans="2:4" ht="15" customHeight="1" x14ac:dyDescent="0.35">
      <c r="B2024" s="110" t="s">
        <v>322</v>
      </c>
      <c r="C2024" s="239" t="s">
        <v>814</v>
      </c>
      <c r="D2024" s="240"/>
    </row>
    <row r="2025" spans="2:4" ht="15" customHeight="1" x14ac:dyDescent="0.35">
      <c r="B2025" s="110" t="s">
        <v>323</v>
      </c>
      <c r="C2025" s="239" t="s">
        <v>759</v>
      </c>
      <c r="D2025" s="240"/>
    </row>
    <row r="2026" spans="2:4" ht="15" customHeight="1" x14ac:dyDescent="0.35">
      <c r="B2026" s="110" t="s">
        <v>324</v>
      </c>
      <c r="C2026" s="251" t="s">
        <v>464</v>
      </c>
      <c r="D2026" s="258"/>
    </row>
    <row r="2027" spans="2:4" ht="15" customHeight="1" thickBot="1" x14ac:dyDescent="0.4">
      <c r="B2027" s="11" t="s">
        <v>326</v>
      </c>
      <c r="C2027" s="270" t="s">
        <v>759</v>
      </c>
      <c r="D2027" s="246"/>
    </row>
    <row r="2029" spans="2:4" ht="15" customHeight="1" thickBot="1" x14ac:dyDescent="0.4"/>
    <row r="2030" spans="2:4" ht="15" customHeight="1" thickBot="1" x14ac:dyDescent="0.4">
      <c r="B2030" s="6"/>
      <c r="C2030" s="208" t="str" cm="1">
        <f t="array" aca="1" ref="C2030" ca="1">HYPERLINK("#"&amp;CELL("address",INDEX('Data Items List'!C:C,MATCH("Data Item", 'Data Items List'!C:C,0))),"Return to data items list")</f>
        <v>Return to data items list</v>
      </c>
      <c r="D2030" s="209"/>
    </row>
    <row r="2031" spans="2:4" ht="15" customHeight="1" x14ac:dyDescent="0.35">
      <c r="B2031" s="8" t="s">
        <v>304</v>
      </c>
      <c r="C2031" s="248" t="s">
        <v>98</v>
      </c>
      <c r="D2031" s="249"/>
    </row>
    <row r="2032" spans="2:4" ht="15" customHeight="1" x14ac:dyDescent="0.35">
      <c r="B2032" s="110" t="s">
        <v>305</v>
      </c>
      <c r="C2032" s="239" t="s">
        <v>759</v>
      </c>
      <c r="D2032" s="240"/>
    </row>
    <row r="2033" spans="2:4" ht="15" customHeight="1" x14ac:dyDescent="0.35">
      <c r="B2033" s="110" t="s">
        <v>307</v>
      </c>
      <c r="C2033" s="239" t="s">
        <v>815</v>
      </c>
      <c r="D2033" s="240"/>
    </row>
    <row r="2034" spans="2:4" ht="15" customHeight="1" x14ac:dyDescent="0.35">
      <c r="B2034" s="110" t="s">
        <v>309</v>
      </c>
      <c r="C2034" s="239" t="s">
        <v>760</v>
      </c>
      <c r="D2034" s="240"/>
    </row>
    <row r="2035" spans="2:4" ht="15" customHeight="1" x14ac:dyDescent="0.35">
      <c r="B2035" s="110" t="s">
        <v>311</v>
      </c>
      <c r="C2035" s="239" t="s">
        <v>816</v>
      </c>
      <c r="D2035" s="240"/>
    </row>
    <row r="2036" spans="2:4" ht="15" customHeight="1" x14ac:dyDescent="0.35">
      <c r="B2036" s="110" t="s">
        <v>313</v>
      </c>
      <c r="C2036" s="239" t="s">
        <v>314</v>
      </c>
      <c r="D2036" s="240"/>
    </row>
    <row r="2037" spans="2:4" ht="15" customHeight="1" x14ac:dyDescent="0.35">
      <c r="B2037" s="110" t="s">
        <v>762</v>
      </c>
      <c r="C2037" s="105" t="s">
        <v>330</v>
      </c>
      <c r="D2037" s="106"/>
    </row>
    <row r="2038" spans="2:4" ht="15" customHeight="1" x14ac:dyDescent="0.35">
      <c r="B2038" s="110" t="s">
        <v>1985</v>
      </c>
      <c r="C2038" s="239" t="s">
        <v>532</v>
      </c>
      <c r="D2038" s="240"/>
    </row>
    <row r="2039" spans="2:4" ht="15" customHeight="1" x14ac:dyDescent="0.35">
      <c r="B2039" s="250" t="s">
        <v>317</v>
      </c>
      <c r="C2039" s="9" t="s">
        <v>318</v>
      </c>
      <c r="D2039" s="10" t="s">
        <v>319</v>
      </c>
    </row>
    <row r="2040" spans="2:4" ht="15" customHeight="1" x14ac:dyDescent="0.35">
      <c r="B2040" s="250"/>
      <c r="C2040" s="16" t="s">
        <v>339</v>
      </c>
      <c r="D2040" s="10"/>
    </row>
    <row r="2041" spans="2:4" ht="15" customHeight="1" x14ac:dyDescent="0.35">
      <c r="B2041" s="250"/>
      <c r="C2041" s="16" t="s">
        <v>342</v>
      </c>
      <c r="D2041" s="10"/>
    </row>
    <row r="2042" spans="2:4" ht="15" customHeight="1" x14ac:dyDescent="0.35">
      <c r="B2042" s="250"/>
      <c r="C2042" s="16" t="s">
        <v>346</v>
      </c>
      <c r="D2042" s="10"/>
    </row>
    <row r="2043" spans="2:4" ht="15" customHeight="1" x14ac:dyDescent="0.35">
      <c r="B2043" s="250"/>
      <c r="C2043" s="16" t="s">
        <v>347</v>
      </c>
      <c r="D2043" s="10"/>
    </row>
    <row r="2044" spans="2:4" ht="15" customHeight="1" x14ac:dyDescent="0.35">
      <c r="B2044" s="250"/>
      <c r="C2044" s="16" t="s">
        <v>348</v>
      </c>
      <c r="D2044" s="10"/>
    </row>
    <row r="2045" spans="2:4" ht="15" customHeight="1" x14ac:dyDescent="0.35">
      <c r="B2045" s="250"/>
      <c r="C2045" s="16" t="s">
        <v>349</v>
      </c>
      <c r="D2045" s="102"/>
    </row>
    <row r="2046" spans="2:4" ht="15" customHeight="1" x14ac:dyDescent="0.35">
      <c r="B2046" s="250"/>
      <c r="C2046" s="16" t="s">
        <v>771</v>
      </c>
      <c r="D2046" s="102"/>
    </row>
    <row r="2047" spans="2:4" ht="15" customHeight="1" x14ac:dyDescent="0.35">
      <c r="B2047" s="110" t="s">
        <v>322</v>
      </c>
      <c r="C2047" s="239" t="s">
        <v>817</v>
      </c>
      <c r="D2047" s="240"/>
    </row>
    <row r="2048" spans="2:4" ht="15" customHeight="1" x14ac:dyDescent="0.35">
      <c r="B2048" s="110" t="s">
        <v>323</v>
      </c>
      <c r="C2048" s="239" t="s">
        <v>818</v>
      </c>
      <c r="D2048" s="240"/>
    </row>
    <row r="2049" spans="2:4" ht="15" customHeight="1" x14ac:dyDescent="0.35">
      <c r="B2049" s="110" t="s">
        <v>324</v>
      </c>
      <c r="C2049" s="251" t="s">
        <v>325</v>
      </c>
      <c r="D2049" s="252"/>
    </row>
    <row r="2050" spans="2:4" ht="15" customHeight="1" thickBot="1" x14ac:dyDescent="0.4">
      <c r="B2050" s="11" t="s">
        <v>326</v>
      </c>
      <c r="C2050" s="270" t="s">
        <v>759</v>
      </c>
      <c r="D2050" s="246"/>
    </row>
    <row r="2052" spans="2:4" ht="15" customHeight="1" thickBot="1" x14ac:dyDescent="0.4"/>
    <row r="2053" spans="2:4" ht="15" customHeight="1" thickBot="1" x14ac:dyDescent="0.4">
      <c r="B2053" s="6"/>
      <c r="C2053" s="208" t="str" cm="1">
        <f t="array" aca="1" ref="C2053" ca="1">HYPERLINK("#"&amp;CELL("address",INDEX('Data Items List'!C:C,MATCH("Data Item", 'Data Items List'!C:C,0))),"Return to data items list")</f>
        <v>Return to data items list</v>
      </c>
      <c r="D2053" s="209"/>
    </row>
    <row r="2054" spans="2:4" ht="15" customHeight="1" x14ac:dyDescent="0.35">
      <c r="B2054" s="8" t="s">
        <v>304</v>
      </c>
      <c r="C2054" s="248" t="s">
        <v>299</v>
      </c>
      <c r="D2054" s="249"/>
    </row>
    <row r="2055" spans="2:4" ht="15" customHeight="1" x14ac:dyDescent="0.35">
      <c r="B2055" s="110" t="s">
        <v>305</v>
      </c>
      <c r="C2055" s="239" t="s">
        <v>759</v>
      </c>
      <c r="D2055" s="240"/>
    </row>
    <row r="2056" spans="2:4" ht="15" customHeight="1" x14ac:dyDescent="0.35">
      <c r="B2056" s="110" t="s">
        <v>307</v>
      </c>
      <c r="C2056" s="239" t="s">
        <v>485</v>
      </c>
      <c r="D2056" s="240"/>
    </row>
    <row r="2057" spans="2:4" ht="15" customHeight="1" x14ac:dyDescent="0.35">
      <c r="B2057" s="110" t="s">
        <v>309</v>
      </c>
      <c r="C2057" s="239" t="s">
        <v>760</v>
      </c>
      <c r="D2057" s="240"/>
    </row>
    <row r="2058" spans="2:4" ht="15" customHeight="1" x14ac:dyDescent="0.35">
      <c r="B2058" s="110" t="s">
        <v>311</v>
      </c>
      <c r="C2058" s="239" t="s">
        <v>819</v>
      </c>
      <c r="D2058" s="240"/>
    </row>
    <row r="2059" spans="2:4" ht="15" customHeight="1" x14ac:dyDescent="0.35">
      <c r="B2059" s="110" t="s">
        <v>313</v>
      </c>
      <c r="C2059" s="239" t="s">
        <v>314</v>
      </c>
      <c r="D2059" s="240"/>
    </row>
    <row r="2060" spans="2:4" ht="15" customHeight="1" x14ac:dyDescent="0.35">
      <c r="B2060" s="110" t="s">
        <v>762</v>
      </c>
      <c r="C2060" s="105" t="s">
        <v>330</v>
      </c>
      <c r="D2060" s="106"/>
    </row>
    <row r="2061" spans="2:4" ht="15" customHeight="1" x14ac:dyDescent="0.35">
      <c r="B2061" s="110" t="s">
        <v>1985</v>
      </c>
      <c r="C2061" s="239" t="s">
        <v>532</v>
      </c>
      <c r="D2061" s="240"/>
    </row>
    <row r="2062" spans="2:4" ht="15" customHeight="1" x14ac:dyDescent="0.35">
      <c r="B2062" s="250" t="s">
        <v>317</v>
      </c>
      <c r="C2062" s="9" t="s">
        <v>318</v>
      </c>
      <c r="D2062" s="10" t="s">
        <v>319</v>
      </c>
    </row>
    <row r="2063" spans="2:4" ht="15" customHeight="1" x14ac:dyDescent="0.35">
      <c r="B2063" s="250"/>
      <c r="C2063" s="16" t="s">
        <v>448</v>
      </c>
      <c r="D2063" s="102"/>
    </row>
    <row r="2064" spans="2:4" ht="15" customHeight="1" x14ac:dyDescent="0.35">
      <c r="B2064" s="250"/>
      <c r="C2064" s="16" t="s">
        <v>449</v>
      </c>
      <c r="D2064" s="102"/>
    </row>
    <row r="2065" spans="2:4" ht="15" customHeight="1" x14ac:dyDescent="0.35">
      <c r="B2065" s="250"/>
      <c r="C2065" s="16" t="s">
        <v>771</v>
      </c>
      <c r="D2065" s="102"/>
    </row>
    <row r="2066" spans="2:4" ht="15" customHeight="1" x14ac:dyDescent="0.35">
      <c r="B2066" s="110" t="s">
        <v>322</v>
      </c>
      <c r="C2066" s="239" t="s">
        <v>463</v>
      </c>
      <c r="D2066" s="240"/>
    </row>
    <row r="2067" spans="2:4" ht="15" customHeight="1" x14ac:dyDescent="0.35">
      <c r="B2067" s="110" t="s">
        <v>323</v>
      </c>
      <c r="C2067" s="239" t="s">
        <v>759</v>
      </c>
      <c r="D2067" s="240"/>
    </row>
    <row r="2068" spans="2:4" ht="15" customHeight="1" x14ac:dyDescent="0.35">
      <c r="B2068" s="110" t="s">
        <v>324</v>
      </c>
      <c r="C2068" s="251" t="s">
        <v>325</v>
      </c>
      <c r="D2068" s="252"/>
    </row>
    <row r="2069" spans="2:4" ht="15" customHeight="1" thickBot="1" x14ac:dyDescent="0.4">
      <c r="B2069" s="11" t="s">
        <v>326</v>
      </c>
      <c r="C2069" s="270" t="s">
        <v>759</v>
      </c>
      <c r="D2069" s="246"/>
    </row>
    <row r="2071" spans="2:4" ht="15" customHeight="1" thickBot="1" x14ac:dyDescent="0.4"/>
    <row r="2072" spans="2:4" ht="15" customHeight="1" thickBot="1" x14ac:dyDescent="0.4">
      <c r="B2072" s="6"/>
      <c r="C2072" s="208" t="str" cm="1">
        <f t="array" aca="1" ref="C2072" ca="1">HYPERLINK("#"&amp;CELL("address",INDEX('Data Items List'!C:C,MATCH("Data Item", 'Data Items List'!C:C,0))),"Return to data items list")</f>
        <v>Return to data items list</v>
      </c>
      <c r="D2072" s="209"/>
    </row>
    <row r="2073" spans="2:4" ht="15" customHeight="1" x14ac:dyDescent="0.35">
      <c r="B2073" s="8" t="s">
        <v>304</v>
      </c>
      <c r="C2073" s="248" t="s">
        <v>301</v>
      </c>
      <c r="D2073" s="249"/>
    </row>
    <row r="2074" spans="2:4" ht="15" customHeight="1" x14ac:dyDescent="0.35">
      <c r="B2074" s="110" t="s">
        <v>305</v>
      </c>
      <c r="C2074" s="239" t="s">
        <v>759</v>
      </c>
      <c r="D2074" s="240"/>
    </row>
    <row r="2075" spans="2:4" ht="15" customHeight="1" x14ac:dyDescent="0.35">
      <c r="B2075" s="110" t="s">
        <v>307</v>
      </c>
      <c r="C2075" s="239" t="s">
        <v>488</v>
      </c>
      <c r="D2075" s="240"/>
    </row>
    <row r="2076" spans="2:4" ht="15" customHeight="1" x14ac:dyDescent="0.35">
      <c r="B2076" s="110" t="s">
        <v>309</v>
      </c>
      <c r="C2076" s="239" t="s">
        <v>760</v>
      </c>
      <c r="D2076" s="240"/>
    </row>
    <row r="2077" spans="2:4" ht="15" customHeight="1" x14ac:dyDescent="0.35">
      <c r="B2077" s="110" t="s">
        <v>311</v>
      </c>
      <c r="C2077" s="239" t="s">
        <v>820</v>
      </c>
      <c r="D2077" s="240"/>
    </row>
    <row r="2078" spans="2:4" ht="15" customHeight="1" x14ac:dyDescent="0.35">
      <c r="B2078" s="110" t="s">
        <v>313</v>
      </c>
      <c r="C2078" s="239" t="s">
        <v>314</v>
      </c>
      <c r="D2078" s="240"/>
    </row>
    <row r="2079" spans="2:4" ht="15" customHeight="1" x14ac:dyDescent="0.35">
      <c r="B2079" s="110" t="s">
        <v>762</v>
      </c>
      <c r="C2079" s="105" t="s">
        <v>330</v>
      </c>
      <c r="D2079" s="106"/>
    </row>
    <row r="2080" spans="2:4" ht="15" customHeight="1" x14ac:dyDescent="0.35">
      <c r="B2080" s="110" t="s">
        <v>1985</v>
      </c>
      <c r="C2080" s="239" t="s">
        <v>532</v>
      </c>
      <c r="D2080" s="240"/>
    </row>
    <row r="2081" spans="2:4" ht="15" customHeight="1" x14ac:dyDescent="0.35">
      <c r="B2081" s="250" t="s">
        <v>317</v>
      </c>
      <c r="C2081" s="9" t="s">
        <v>318</v>
      </c>
      <c r="D2081" s="10" t="s">
        <v>319</v>
      </c>
    </row>
    <row r="2082" spans="2:4" ht="15" customHeight="1" x14ac:dyDescent="0.35">
      <c r="B2082" s="250"/>
      <c r="C2082" s="16" t="s">
        <v>448</v>
      </c>
      <c r="D2082" s="102"/>
    </row>
    <row r="2083" spans="2:4" ht="15" customHeight="1" x14ac:dyDescent="0.35">
      <c r="B2083" s="250"/>
      <c r="C2083" s="16" t="s">
        <v>449</v>
      </c>
      <c r="D2083" s="102"/>
    </row>
    <row r="2084" spans="2:4" ht="15" customHeight="1" x14ac:dyDescent="0.35">
      <c r="B2084" s="250"/>
      <c r="C2084" s="16" t="s">
        <v>771</v>
      </c>
      <c r="D2084" s="102"/>
    </row>
    <row r="2085" spans="2:4" ht="15" customHeight="1" x14ac:dyDescent="0.35">
      <c r="B2085" s="110" t="s">
        <v>322</v>
      </c>
      <c r="C2085" s="239" t="s">
        <v>463</v>
      </c>
      <c r="D2085" s="240"/>
    </row>
    <row r="2086" spans="2:4" ht="15" customHeight="1" x14ac:dyDescent="0.35">
      <c r="B2086" s="110" t="s">
        <v>323</v>
      </c>
      <c r="C2086" s="239" t="s">
        <v>759</v>
      </c>
      <c r="D2086" s="240"/>
    </row>
    <row r="2087" spans="2:4" ht="15" customHeight="1" x14ac:dyDescent="0.35">
      <c r="B2087" s="110" t="s">
        <v>324</v>
      </c>
      <c r="C2087" s="251" t="s">
        <v>325</v>
      </c>
      <c r="D2087" s="252"/>
    </row>
    <row r="2088" spans="2:4" ht="15" customHeight="1" thickBot="1" x14ac:dyDescent="0.4">
      <c r="B2088" s="11" t="s">
        <v>326</v>
      </c>
      <c r="C2088" s="270" t="s">
        <v>759</v>
      </c>
      <c r="D2088" s="246"/>
    </row>
    <row r="2090" spans="2:4" ht="15" customHeight="1" thickBot="1" x14ac:dyDescent="0.4"/>
    <row r="2091" spans="2:4" ht="15" customHeight="1" thickBot="1" x14ac:dyDescent="0.4">
      <c r="B2091" s="6"/>
      <c r="C2091" s="208" t="str" cm="1">
        <f t="array" aca="1" ref="C2091" ca="1">HYPERLINK("#"&amp;CELL("address",INDEX('Data Items List'!C:C,MATCH("Data Item", 'Data Items List'!C:C,0))),"Return to data items list")</f>
        <v>Return to data items list</v>
      </c>
      <c r="D2091" s="209"/>
    </row>
    <row r="2092" spans="2:4" ht="15" customHeight="1" x14ac:dyDescent="0.35">
      <c r="B2092" s="8" t="s">
        <v>304</v>
      </c>
      <c r="C2092" s="248" t="s">
        <v>297</v>
      </c>
      <c r="D2092" s="249"/>
    </row>
    <row r="2093" spans="2:4" ht="15" customHeight="1" x14ac:dyDescent="0.35">
      <c r="B2093" s="110" t="s">
        <v>305</v>
      </c>
      <c r="C2093" s="239" t="s">
        <v>759</v>
      </c>
      <c r="D2093" s="240"/>
    </row>
    <row r="2094" spans="2:4" ht="15" customHeight="1" x14ac:dyDescent="0.35">
      <c r="B2094" s="110" t="s">
        <v>307</v>
      </c>
      <c r="C2094" s="239" t="s">
        <v>821</v>
      </c>
      <c r="D2094" s="240"/>
    </row>
    <row r="2095" spans="2:4" ht="15" customHeight="1" x14ac:dyDescent="0.35">
      <c r="B2095" s="110" t="s">
        <v>309</v>
      </c>
      <c r="C2095" s="239" t="s">
        <v>760</v>
      </c>
      <c r="D2095" s="240"/>
    </row>
    <row r="2096" spans="2:4" ht="15" customHeight="1" x14ac:dyDescent="0.35">
      <c r="B2096" s="110" t="s">
        <v>311</v>
      </c>
      <c r="C2096" s="239" t="s">
        <v>822</v>
      </c>
      <c r="D2096" s="240"/>
    </row>
    <row r="2097" spans="2:4" ht="15" customHeight="1" x14ac:dyDescent="0.35">
      <c r="B2097" s="110" t="s">
        <v>313</v>
      </c>
      <c r="C2097" s="239" t="s">
        <v>314</v>
      </c>
      <c r="D2097" s="240"/>
    </row>
    <row r="2098" spans="2:4" ht="15" customHeight="1" x14ac:dyDescent="0.35">
      <c r="B2098" s="110" t="s">
        <v>762</v>
      </c>
      <c r="C2098" s="105" t="s">
        <v>330</v>
      </c>
      <c r="D2098" s="106"/>
    </row>
    <row r="2099" spans="2:4" ht="15" customHeight="1" x14ac:dyDescent="0.35">
      <c r="B2099" s="110" t="s">
        <v>1985</v>
      </c>
      <c r="C2099" s="239" t="s">
        <v>532</v>
      </c>
      <c r="D2099" s="240"/>
    </row>
    <row r="2100" spans="2:4" ht="15" customHeight="1" x14ac:dyDescent="0.35">
      <c r="B2100" s="250" t="s">
        <v>317</v>
      </c>
      <c r="C2100" s="9" t="s">
        <v>318</v>
      </c>
      <c r="D2100" s="10" t="s">
        <v>319</v>
      </c>
    </row>
    <row r="2101" spans="2:4" ht="15" customHeight="1" x14ac:dyDescent="0.35">
      <c r="B2101" s="250"/>
      <c r="C2101" s="16" t="s">
        <v>448</v>
      </c>
      <c r="D2101" s="102"/>
    </row>
    <row r="2102" spans="2:4" ht="15" customHeight="1" x14ac:dyDescent="0.35">
      <c r="B2102" s="250"/>
      <c r="C2102" s="16" t="s">
        <v>449</v>
      </c>
      <c r="D2102" s="102"/>
    </row>
    <row r="2103" spans="2:4" ht="15" customHeight="1" x14ac:dyDescent="0.35">
      <c r="B2103" s="250"/>
      <c r="C2103" s="16" t="s">
        <v>771</v>
      </c>
      <c r="D2103" s="102"/>
    </row>
    <row r="2104" spans="2:4" ht="15" customHeight="1" x14ac:dyDescent="0.35">
      <c r="B2104" s="110" t="s">
        <v>322</v>
      </c>
      <c r="C2104" s="239" t="s">
        <v>463</v>
      </c>
      <c r="D2104" s="240"/>
    </row>
    <row r="2105" spans="2:4" ht="15" customHeight="1" x14ac:dyDescent="0.35">
      <c r="B2105" s="110" t="s">
        <v>323</v>
      </c>
      <c r="C2105" s="239" t="s">
        <v>759</v>
      </c>
      <c r="D2105" s="240"/>
    </row>
    <row r="2106" spans="2:4" ht="15" customHeight="1" x14ac:dyDescent="0.35">
      <c r="B2106" s="110" t="s">
        <v>324</v>
      </c>
      <c r="C2106" s="251" t="s">
        <v>325</v>
      </c>
      <c r="D2106" s="252"/>
    </row>
    <row r="2107" spans="2:4" ht="15" customHeight="1" thickBot="1" x14ac:dyDescent="0.4">
      <c r="B2107" s="11" t="s">
        <v>326</v>
      </c>
      <c r="C2107" s="270" t="s">
        <v>759</v>
      </c>
      <c r="D2107" s="246"/>
    </row>
    <row r="2109" spans="2:4" ht="15" customHeight="1" thickBot="1" x14ac:dyDescent="0.4"/>
    <row r="2110" spans="2:4" ht="15" customHeight="1" thickBot="1" x14ac:dyDescent="0.4">
      <c r="B2110" s="6"/>
      <c r="C2110" s="208" t="str" cm="1">
        <f t="array" aca="1" ref="C2110" ca="1">HYPERLINK("#"&amp;CELL("address",INDEX('Data Items List'!C:C,MATCH("Data Item", 'Data Items List'!C:C,0))),"Return to data items list")</f>
        <v>Return to data items list</v>
      </c>
      <c r="D2110" s="209"/>
    </row>
    <row r="2111" spans="2:4" ht="15" customHeight="1" x14ac:dyDescent="0.35">
      <c r="B2111" s="8" t="s">
        <v>304</v>
      </c>
      <c r="C2111" s="248" t="s">
        <v>102</v>
      </c>
      <c r="D2111" s="249"/>
    </row>
    <row r="2112" spans="2:4" ht="15" customHeight="1" x14ac:dyDescent="0.35">
      <c r="B2112" s="110" t="s">
        <v>305</v>
      </c>
      <c r="C2112" s="239" t="s">
        <v>759</v>
      </c>
      <c r="D2112" s="240"/>
    </row>
    <row r="2113" spans="2:4" ht="15" customHeight="1" x14ac:dyDescent="0.35">
      <c r="B2113" s="110" t="s">
        <v>307</v>
      </c>
      <c r="C2113" s="239" t="s">
        <v>823</v>
      </c>
      <c r="D2113" s="240"/>
    </row>
    <row r="2114" spans="2:4" ht="15" customHeight="1" x14ac:dyDescent="0.35">
      <c r="B2114" s="110" t="s">
        <v>309</v>
      </c>
      <c r="C2114" s="239" t="s">
        <v>760</v>
      </c>
      <c r="D2114" s="240"/>
    </row>
    <row r="2115" spans="2:4" ht="15" customHeight="1" x14ac:dyDescent="0.35">
      <c r="B2115" s="110" t="s">
        <v>311</v>
      </c>
      <c r="C2115" s="239" t="s">
        <v>824</v>
      </c>
      <c r="D2115" s="240"/>
    </row>
    <row r="2116" spans="2:4" ht="15" customHeight="1" x14ac:dyDescent="0.35">
      <c r="B2116" s="110" t="s">
        <v>313</v>
      </c>
      <c r="C2116" s="239" t="s">
        <v>369</v>
      </c>
      <c r="D2116" s="240"/>
    </row>
    <row r="2117" spans="2:4" ht="15" customHeight="1" x14ac:dyDescent="0.35">
      <c r="B2117" s="110" t="s">
        <v>762</v>
      </c>
      <c r="C2117" s="105" t="s">
        <v>825</v>
      </c>
      <c r="D2117" s="106"/>
    </row>
    <row r="2118" spans="2:4" ht="15" customHeight="1" x14ac:dyDescent="0.35">
      <c r="B2118" s="110" t="s">
        <v>1985</v>
      </c>
      <c r="C2118" s="239" t="s">
        <v>532</v>
      </c>
      <c r="D2118" s="240"/>
    </row>
    <row r="2119" spans="2:4" ht="15" customHeight="1" x14ac:dyDescent="0.35">
      <c r="B2119" s="250" t="s">
        <v>317</v>
      </c>
      <c r="C2119" s="9" t="s">
        <v>318</v>
      </c>
      <c r="D2119" s="10" t="s">
        <v>319</v>
      </c>
    </row>
    <row r="2120" spans="2:4" ht="15" customHeight="1" x14ac:dyDescent="0.35">
      <c r="B2120" s="250"/>
      <c r="C2120" s="111" t="s">
        <v>826</v>
      </c>
      <c r="D2120" s="102"/>
    </row>
    <row r="2121" spans="2:4" ht="15" customHeight="1" x14ac:dyDescent="0.35">
      <c r="B2121" s="250"/>
      <c r="C2121" s="111">
        <v>-9</v>
      </c>
      <c r="D2121" s="102"/>
    </row>
    <row r="2122" spans="2:4" ht="15" customHeight="1" x14ac:dyDescent="0.35">
      <c r="B2122" s="110" t="s">
        <v>322</v>
      </c>
      <c r="C2122" s="239" t="s">
        <v>827</v>
      </c>
      <c r="D2122" s="240"/>
    </row>
    <row r="2123" spans="2:4" ht="15" customHeight="1" x14ac:dyDescent="0.35">
      <c r="B2123" s="110" t="s">
        <v>323</v>
      </c>
      <c r="C2123" s="239" t="s">
        <v>759</v>
      </c>
      <c r="D2123" s="240"/>
    </row>
    <row r="2124" spans="2:4" ht="15" customHeight="1" x14ac:dyDescent="0.35">
      <c r="B2124" s="110" t="s">
        <v>324</v>
      </c>
      <c r="C2124" s="251" t="s">
        <v>325</v>
      </c>
      <c r="D2124" s="252"/>
    </row>
    <row r="2125" spans="2:4" ht="15" customHeight="1" thickBot="1" x14ac:dyDescent="0.4">
      <c r="B2125" s="11" t="s">
        <v>326</v>
      </c>
      <c r="C2125" s="270" t="s">
        <v>759</v>
      </c>
      <c r="D2125" s="246"/>
    </row>
    <row r="2127" spans="2:4" ht="15" customHeight="1" thickBot="1" x14ac:dyDescent="0.4"/>
    <row r="2128" spans="2:4" ht="15" customHeight="1" thickBot="1" x14ac:dyDescent="0.4">
      <c r="B2128" s="6"/>
      <c r="C2128" s="208" t="str" cm="1">
        <f t="array" aca="1" ref="C2128" ca="1">HYPERLINK("#"&amp;CELL("address",INDEX('Data Items List'!C:C,MATCH("Data Item", 'Data Items List'!C:C,0))),"Return to data items list")</f>
        <v>Return to data items list</v>
      </c>
      <c r="D2128" s="209"/>
    </row>
    <row r="2129" spans="2:4" ht="15" customHeight="1" x14ac:dyDescent="0.35">
      <c r="B2129" s="8" t="s">
        <v>304</v>
      </c>
      <c r="C2129" s="248" t="s">
        <v>149</v>
      </c>
      <c r="D2129" s="249"/>
    </row>
    <row r="2130" spans="2:4" ht="15" customHeight="1" x14ac:dyDescent="0.35">
      <c r="B2130" s="110" t="s">
        <v>305</v>
      </c>
      <c r="C2130" s="239" t="s">
        <v>759</v>
      </c>
      <c r="D2130" s="240"/>
    </row>
    <row r="2131" spans="2:4" ht="15" customHeight="1" x14ac:dyDescent="0.35">
      <c r="B2131" s="110" t="s">
        <v>307</v>
      </c>
      <c r="C2131" s="239" t="s">
        <v>828</v>
      </c>
      <c r="D2131" s="240"/>
    </row>
    <row r="2132" spans="2:4" ht="15" customHeight="1" x14ac:dyDescent="0.35">
      <c r="B2132" s="110" t="s">
        <v>309</v>
      </c>
      <c r="C2132" s="239" t="s">
        <v>760</v>
      </c>
      <c r="D2132" s="240"/>
    </row>
    <row r="2133" spans="2:4" ht="15" customHeight="1" x14ac:dyDescent="0.35">
      <c r="B2133" s="110" t="s">
        <v>311</v>
      </c>
      <c r="C2133" s="239" t="s">
        <v>829</v>
      </c>
      <c r="D2133" s="240"/>
    </row>
    <row r="2134" spans="2:4" ht="15" customHeight="1" x14ac:dyDescent="0.35">
      <c r="B2134" s="110" t="s">
        <v>313</v>
      </c>
      <c r="C2134" s="239" t="s">
        <v>314</v>
      </c>
      <c r="D2134" s="240"/>
    </row>
    <row r="2135" spans="2:4" ht="15" customHeight="1" x14ac:dyDescent="0.35">
      <c r="B2135" s="110" t="s">
        <v>762</v>
      </c>
      <c r="C2135" s="105" t="s">
        <v>330</v>
      </c>
      <c r="D2135" s="106"/>
    </row>
    <row r="2136" spans="2:4" ht="15" customHeight="1" x14ac:dyDescent="0.35">
      <c r="B2136" s="110" t="s">
        <v>1985</v>
      </c>
      <c r="C2136" s="239" t="s">
        <v>532</v>
      </c>
      <c r="D2136" s="240"/>
    </row>
    <row r="2137" spans="2:4" ht="15" customHeight="1" x14ac:dyDescent="0.35">
      <c r="B2137" s="250" t="s">
        <v>317</v>
      </c>
      <c r="C2137" s="20" t="s">
        <v>318</v>
      </c>
      <c r="D2137" s="10" t="s">
        <v>319</v>
      </c>
    </row>
    <row r="2138" spans="2:4" ht="15" customHeight="1" x14ac:dyDescent="0.35">
      <c r="B2138" s="250"/>
      <c r="C2138" s="5" t="s">
        <v>830</v>
      </c>
      <c r="D2138" s="102"/>
    </row>
    <row r="2139" spans="2:4" ht="15" customHeight="1" x14ac:dyDescent="0.35">
      <c r="B2139" s="250"/>
      <c r="C2139" s="5" t="s">
        <v>831</v>
      </c>
      <c r="D2139" s="102"/>
    </row>
    <row r="2140" spans="2:4" ht="15" customHeight="1" x14ac:dyDescent="0.35">
      <c r="B2140" s="250"/>
      <c r="C2140" s="5" t="s">
        <v>832</v>
      </c>
      <c r="D2140" s="102"/>
    </row>
    <row r="2141" spans="2:4" ht="15" customHeight="1" x14ac:dyDescent="0.35">
      <c r="B2141" s="110" t="s">
        <v>322</v>
      </c>
      <c r="C2141" s="255" t="s">
        <v>833</v>
      </c>
      <c r="D2141" s="256"/>
    </row>
    <row r="2142" spans="2:4" ht="15" customHeight="1" x14ac:dyDescent="0.35">
      <c r="B2142" s="110" t="s">
        <v>323</v>
      </c>
      <c r="C2142" s="239" t="s">
        <v>759</v>
      </c>
      <c r="D2142" s="240"/>
    </row>
    <row r="2143" spans="2:4" ht="15" customHeight="1" x14ac:dyDescent="0.35">
      <c r="B2143" s="110" t="s">
        <v>324</v>
      </c>
      <c r="C2143" s="251" t="s">
        <v>325</v>
      </c>
      <c r="D2143" s="252"/>
    </row>
    <row r="2144" spans="2:4" ht="15" customHeight="1" thickBot="1" x14ac:dyDescent="0.4">
      <c r="B2144" s="11" t="s">
        <v>326</v>
      </c>
      <c r="C2144" s="270" t="s">
        <v>759</v>
      </c>
      <c r="D2144" s="246"/>
    </row>
    <row r="2146" spans="2:4" ht="15" customHeight="1" thickBot="1" x14ac:dyDescent="0.4"/>
    <row r="2147" spans="2:4" ht="15" customHeight="1" thickBot="1" x14ac:dyDescent="0.4">
      <c r="B2147" s="6"/>
      <c r="C2147" s="208" t="str" cm="1">
        <f t="array" aca="1" ref="C2147" ca="1">HYPERLINK("#"&amp;CELL("address",INDEX('Data Items List'!C:C,MATCH("Data Item", 'Data Items List'!C:C,0))),"Return to data items list")</f>
        <v>Return to data items list</v>
      </c>
      <c r="D2147" s="209"/>
    </row>
    <row r="2148" spans="2:4" ht="15" customHeight="1" x14ac:dyDescent="0.35">
      <c r="B2148" s="8" t="s">
        <v>304</v>
      </c>
      <c r="C2148" s="248" t="s">
        <v>150</v>
      </c>
      <c r="D2148" s="249"/>
    </row>
    <row r="2149" spans="2:4" ht="15" customHeight="1" x14ac:dyDescent="0.35">
      <c r="B2149" s="110" t="s">
        <v>305</v>
      </c>
      <c r="C2149" s="239" t="s">
        <v>759</v>
      </c>
      <c r="D2149" s="240"/>
    </row>
    <row r="2150" spans="2:4" ht="15" customHeight="1" x14ac:dyDescent="0.35">
      <c r="B2150" s="110" t="s">
        <v>307</v>
      </c>
      <c r="C2150" s="239" t="s">
        <v>834</v>
      </c>
      <c r="D2150" s="240"/>
    </row>
    <row r="2151" spans="2:4" ht="15" customHeight="1" x14ac:dyDescent="0.35">
      <c r="B2151" s="110" t="s">
        <v>309</v>
      </c>
      <c r="C2151" s="239" t="s">
        <v>760</v>
      </c>
      <c r="D2151" s="240"/>
    </row>
    <row r="2152" spans="2:4" ht="15" customHeight="1" x14ac:dyDescent="0.35">
      <c r="B2152" s="110" t="s">
        <v>311</v>
      </c>
      <c r="C2152" s="239" t="s">
        <v>835</v>
      </c>
      <c r="D2152" s="240"/>
    </row>
    <row r="2153" spans="2:4" ht="15" customHeight="1" x14ac:dyDescent="0.35">
      <c r="B2153" s="110" t="s">
        <v>313</v>
      </c>
      <c r="C2153" s="239" t="s">
        <v>314</v>
      </c>
      <c r="D2153" s="240"/>
    </row>
    <row r="2154" spans="2:4" ht="15" customHeight="1" x14ac:dyDescent="0.35">
      <c r="B2154" s="110" t="s">
        <v>762</v>
      </c>
      <c r="C2154" s="105" t="s">
        <v>330</v>
      </c>
      <c r="D2154" s="106"/>
    </row>
    <row r="2155" spans="2:4" ht="15" customHeight="1" x14ac:dyDescent="0.35">
      <c r="B2155" s="110" t="s">
        <v>1985</v>
      </c>
      <c r="C2155" s="239" t="s">
        <v>532</v>
      </c>
      <c r="D2155" s="240"/>
    </row>
    <row r="2156" spans="2:4" ht="15" customHeight="1" x14ac:dyDescent="0.35">
      <c r="B2156" s="250" t="s">
        <v>317</v>
      </c>
      <c r="C2156" s="9" t="s">
        <v>318</v>
      </c>
      <c r="D2156" s="10" t="s">
        <v>319</v>
      </c>
    </row>
    <row r="2157" spans="2:4" ht="15" customHeight="1" x14ac:dyDescent="0.35">
      <c r="B2157" s="250"/>
      <c r="C2157" s="5" t="s">
        <v>830</v>
      </c>
      <c r="D2157" s="102"/>
    </row>
    <row r="2158" spans="2:4" ht="15" customHeight="1" x14ac:dyDescent="0.35">
      <c r="B2158" s="250"/>
      <c r="C2158" s="5" t="s">
        <v>831</v>
      </c>
      <c r="D2158" s="102"/>
    </row>
    <row r="2159" spans="2:4" ht="15" customHeight="1" x14ac:dyDescent="0.35">
      <c r="B2159" s="250"/>
      <c r="C2159" s="5" t="s">
        <v>832</v>
      </c>
      <c r="D2159" s="102"/>
    </row>
    <row r="2160" spans="2:4" ht="15" customHeight="1" x14ac:dyDescent="0.35">
      <c r="B2160" s="110" t="s">
        <v>322</v>
      </c>
      <c r="C2160" s="255" t="s">
        <v>833</v>
      </c>
      <c r="D2160" s="256"/>
    </row>
    <row r="2161" spans="2:4" ht="15" customHeight="1" x14ac:dyDescent="0.35">
      <c r="B2161" s="110" t="s">
        <v>323</v>
      </c>
      <c r="C2161" s="239" t="s">
        <v>759</v>
      </c>
      <c r="D2161" s="240"/>
    </row>
    <row r="2162" spans="2:4" ht="15" customHeight="1" x14ac:dyDescent="0.35">
      <c r="B2162" s="110" t="s">
        <v>324</v>
      </c>
      <c r="C2162" s="251" t="s">
        <v>325</v>
      </c>
      <c r="D2162" s="252"/>
    </row>
    <row r="2163" spans="2:4" ht="15" customHeight="1" thickBot="1" x14ac:dyDescent="0.4">
      <c r="B2163" s="11" t="s">
        <v>326</v>
      </c>
      <c r="C2163" s="270" t="s">
        <v>759</v>
      </c>
      <c r="D2163" s="246"/>
    </row>
    <row r="2165" spans="2:4" ht="15" customHeight="1" thickBot="1" x14ac:dyDescent="0.4"/>
    <row r="2166" spans="2:4" ht="15" customHeight="1" thickBot="1" x14ac:dyDescent="0.4">
      <c r="B2166" s="6"/>
      <c r="C2166" s="208" t="str" cm="1">
        <f t="array" aca="1" ref="C2166" ca="1">HYPERLINK("#"&amp;CELL("address",INDEX('Data Items List'!C:C,MATCH("Data Item", 'Data Items List'!C:C,0))),"Return to data items list")</f>
        <v>Return to data items list</v>
      </c>
      <c r="D2166" s="209"/>
    </row>
    <row r="2167" spans="2:4" ht="15" customHeight="1" x14ac:dyDescent="0.35">
      <c r="B2167" s="8" t="s">
        <v>304</v>
      </c>
      <c r="C2167" s="248" t="s">
        <v>151</v>
      </c>
      <c r="D2167" s="249"/>
    </row>
    <row r="2168" spans="2:4" ht="15" customHeight="1" x14ac:dyDescent="0.35">
      <c r="B2168" s="110" t="s">
        <v>305</v>
      </c>
      <c r="C2168" s="239" t="s">
        <v>759</v>
      </c>
      <c r="D2168" s="240"/>
    </row>
    <row r="2169" spans="2:4" ht="15" customHeight="1" x14ac:dyDescent="0.35">
      <c r="B2169" s="110" t="s">
        <v>307</v>
      </c>
      <c r="C2169" s="239" t="s">
        <v>834</v>
      </c>
      <c r="D2169" s="240"/>
    </row>
    <row r="2170" spans="2:4" ht="15" customHeight="1" x14ac:dyDescent="0.35">
      <c r="B2170" s="110" t="s">
        <v>309</v>
      </c>
      <c r="C2170" s="239" t="s">
        <v>760</v>
      </c>
      <c r="D2170" s="240"/>
    </row>
    <row r="2171" spans="2:4" ht="15" customHeight="1" x14ac:dyDescent="0.35">
      <c r="B2171" s="110" t="s">
        <v>311</v>
      </c>
      <c r="C2171" s="239" t="s">
        <v>836</v>
      </c>
      <c r="D2171" s="240"/>
    </row>
    <row r="2172" spans="2:4" ht="15" customHeight="1" x14ac:dyDescent="0.35">
      <c r="B2172" s="110" t="s">
        <v>313</v>
      </c>
      <c r="C2172" s="239" t="s">
        <v>314</v>
      </c>
      <c r="D2172" s="240"/>
    </row>
    <row r="2173" spans="2:4" ht="15" customHeight="1" x14ac:dyDescent="0.35">
      <c r="B2173" s="110" t="s">
        <v>762</v>
      </c>
      <c r="C2173" s="105" t="s">
        <v>330</v>
      </c>
      <c r="D2173" s="106"/>
    </row>
    <row r="2174" spans="2:4" ht="15" customHeight="1" x14ac:dyDescent="0.35">
      <c r="B2174" s="110" t="s">
        <v>1985</v>
      </c>
      <c r="C2174" s="239" t="s">
        <v>532</v>
      </c>
      <c r="D2174" s="240"/>
    </row>
    <row r="2175" spans="2:4" ht="15" customHeight="1" x14ac:dyDescent="0.35">
      <c r="B2175" s="250" t="s">
        <v>317</v>
      </c>
      <c r="C2175" s="9" t="s">
        <v>318</v>
      </c>
      <c r="D2175" s="10" t="s">
        <v>319</v>
      </c>
    </row>
    <row r="2176" spans="2:4" ht="15" customHeight="1" x14ac:dyDescent="0.35">
      <c r="B2176" s="250"/>
      <c r="C2176" s="5" t="s">
        <v>830</v>
      </c>
      <c r="D2176" s="102"/>
    </row>
    <row r="2177" spans="2:4" ht="15" customHeight="1" x14ac:dyDescent="0.35">
      <c r="B2177" s="250"/>
      <c r="C2177" s="5" t="s">
        <v>831</v>
      </c>
      <c r="D2177" s="102"/>
    </row>
    <row r="2178" spans="2:4" ht="15" customHeight="1" x14ac:dyDescent="0.35">
      <c r="B2178" s="250"/>
      <c r="C2178" s="5" t="s">
        <v>832</v>
      </c>
      <c r="D2178" s="102"/>
    </row>
    <row r="2179" spans="2:4" ht="15" customHeight="1" x14ac:dyDescent="0.35">
      <c r="B2179" s="110" t="s">
        <v>322</v>
      </c>
      <c r="C2179" s="255" t="s">
        <v>833</v>
      </c>
      <c r="D2179" s="256"/>
    </row>
    <row r="2180" spans="2:4" ht="15" customHeight="1" x14ac:dyDescent="0.35">
      <c r="B2180" s="110" t="s">
        <v>323</v>
      </c>
      <c r="C2180" s="239" t="s">
        <v>759</v>
      </c>
      <c r="D2180" s="240"/>
    </row>
    <row r="2181" spans="2:4" ht="15" customHeight="1" x14ac:dyDescent="0.35">
      <c r="B2181" s="110" t="s">
        <v>324</v>
      </c>
      <c r="C2181" s="251" t="s">
        <v>325</v>
      </c>
      <c r="D2181" s="252"/>
    </row>
    <row r="2182" spans="2:4" ht="15" customHeight="1" thickBot="1" x14ac:dyDescent="0.4">
      <c r="B2182" s="11" t="s">
        <v>326</v>
      </c>
      <c r="C2182" s="270" t="s">
        <v>759</v>
      </c>
      <c r="D2182" s="246"/>
    </row>
    <row r="2184" spans="2:4" ht="15" customHeight="1" thickBot="1" x14ac:dyDescent="0.4"/>
    <row r="2185" spans="2:4" ht="15" customHeight="1" thickBot="1" x14ac:dyDescent="0.4">
      <c r="B2185" s="6"/>
      <c r="C2185" s="208" t="str" cm="1">
        <f t="array" aca="1" ref="C2185" ca="1">HYPERLINK("#"&amp;CELL("address",INDEX('Data Items List'!C:C,MATCH("Data Item", 'Data Items List'!C:C,0))),"Return to data items list")</f>
        <v>Return to data items list</v>
      </c>
      <c r="D2185" s="209"/>
    </row>
    <row r="2186" spans="2:4" ht="15" customHeight="1" x14ac:dyDescent="0.35">
      <c r="B2186" s="8" t="s">
        <v>304</v>
      </c>
      <c r="C2186" s="248" t="s">
        <v>152</v>
      </c>
      <c r="D2186" s="249"/>
    </row>
    <row r="2187" spans="2:4" ht="15" customHeight="1" x14ac:dyDescent="0.35">
      <c r="B2187" s="110" t="s">
        <v>305</v>
      </c>
      <c r="C2187" s="239" t="s">
        <v>759</v>
      </c>
      <c r="D2187" s="240"/>
    </row>
    <row r="2188" spans="2:4" ht="15" customHeight="1" x14ac:dyDescent="0.35">
      <c r="B2188" s="110" t="s">
        <v>307</v>
      </c>
      <c r="C2188" s="239" t="s">
        <v>834</v>
      </c>
      <c r="D2188" s="240"/>
    </row>
    <row r="2189" spans="2:4" ht="15" customHeight="1" x14ac:dyDescent="0.35">
      <c r="B2189" s="110" t="s">
        <v>309</v>
      </c>
      <c r="C2189" s="239" t="s">
        <v>760</v>
      </c>
      <c r="D2189" s="240"/>
    </row>
    <row r="2190" spans="2:4" ht="15" customHeight="1" x14ac:dyDescent="0.35">
      <c r="B2190" s="110" t="s">
        <v>311</v>
      </c>
      <c r="C2190" s="239" t="s">
        <v>837</v>
      </c>
      <c r="D2190" s="240"/>
    </row>
    <row r="2191" spans="2:4" ht="15" customHeight="1" x14ac:dyDescent="0.35">
      <c r="B2191" s="110" t="s">
        <v>313</v>
      </c>
      <c r="C2191" s="239" t="s">
        <v>314</v>
      </c>
      <c r="D2191" s="240"/>
    </row>
    <row r="2192" spans="2:4" ht="15" customHeight="1" x14ac:dyDescent="0.35">
      <c r="B2192" s="110" t="s">
        <v>762</v>
      </c>
      <c r="C2192" s="105" t="s">
        <v>330</v>
      </c>
      <c r="D2192" s="106"/>
    </row>
    <row r="2193" spans="2:4" ht="15" customHeight="1" x14ac:dyDescent="0.35">
      <c r="B2193" s="110" t="s">
        <v>1985</v>
      </c>
      <c r="C2193" s="239" t="s">
        <v>532</v>
      </c>
      <c r="D2193" s="240"/>
    </row>
    <row r="2194" spans="2:4" ht="15" customHeight="1" x14ac:dyDescent="0.35">
      <c r="B2194" s="250" t="s">
        <v>317</v>
      </c>
      <c r="C2194" s="9" t="s">
        <v>318</v>
      </c>
      <c r="D2194" s="10" t="s">
        <v>319</v>
      </c>
    </row>
    <row r="2195" spans="2:4" ht="15" customHeight="1" x14ac:dyDescent="0.35">
      <c r="B2195" s="250"/>
      <c r="C2195" s="5" t="s">
        <v>830</v>
      </c>
      <c r="D2195" s="102"/>
    </row>
    <row r="2196" spans="2:4" ht="15" customHeight="1" x14ac:dyDescent="0.35">
      <c r="B2196" s="250"/>
      <c r="C2196" s="5" t="s">
        <v>831</v>
      </c>
      <c r="D2196" s="102"/>
    </row>
    <row r="2197" spans="2:4" ht="15" customHeight="1" x14ac:dyDescent="0.35">
      <c r="B2197" s="250"/>
      <c r="C2197" s="5" t="s">
        <v>832</v>
      </c>
      <c r="D2197" s="102"/>
    </row>
    <row r="2198" spans="2:4" ht="15" customHeight="1" x14ac:dyDescent="0.35">
      <c r="B2198" s="110" t="s">
        <v>322</v>
      </c>
      <c r="C2198" s="255" t="s">
        <v>833</v>
      </c>
      <c r="D2198" s="256"/>
    </row>
    <row r="2199" spans="2:4" ht="15" customHeight="1" x14ac:dyDescent="0.35">
      <c r="B2199" s="110" t="s">
        <v>323</v>
      </c>
      <c r="C2199" s="239" t="s">
        <v>759</v>
      </c>
      <c r="D2199" s="240"/>
    </row>
    <row r="2200" spans="2:4" ht="15" customHeight="1" x14ac:dyDescent="0.35">
      <c r="B2200" s="110" t="s">
        <v>324</v>
      </c>
      <c r="C2200" s="251" t="s">
        <v>325</v>
      </c>
      <c r="D2200" s="252"/>
    </row>
    <row r="2201" spans="2:4" ht="15" customHeight="1" thickBot="1" x14ac:dyDescent="0.4">
      <c r="B2201" s="11" t="s">
        <v>326</v>
      </c>
      <c r="C2201" s="270" t="s">
        <v>759</v>
      </c>
      <c r="D2201" s="246"/>
    </row>
    <row r="2203" spans="2:4" ht="15" customHeight="1" thickBot="1" x14ac:dyDescent="0.4"/>
    <row r="2204" spans="2:4" ht="15" customHeight="1" thickBot="1" x14ac:dyDescent="0.4">
      <c r="B2204" s="6"/>
      <c r="C2204" s="208" t="str" cm="1">
        <f t="array" aca="1" ref="C2204" ca="1">HYPERLINK("#"&amp;CELL("address",INDEX('Data Items List'!C:C,MATCH("Data Item", 'Data Items List'!C:C,0))),"Return to data items list")</f>
        <v>Return to data items list</v>
      </c>
      <c r="D2204" s="209"/>
    </row>
    <row r="2205" spans="2:4" ht="15" customHeight="1" x14ac:dyDescent="0.35">
      <c r="B2205" s="8" t="s">
        <v>304</v>
      </c>
      <c r="C2205" s="248" t="s">
        <v>153</v>
      </c>
      <c r="D2205" s="249"/>
    </row>
    <row r="2206" spans="2:4" ht="15" customHeight="1" x14ac:dyDescent="0.35">
      <c r="B2206" s="110" t="s">
        <v>305</v>
      </c>
      <c r="C2206" s="239" t="s">
        <v>759</v>
      </c>
      <c r="D2206" s="240"/>
    </row>
    <row r="2207" spans="2:4" ht="15" customHeight="1" x14ac:dyDescent="0.35">
      <c r="B2207" s="110" t="s">
        <v>307</v>
      </c>
      <c r="C2207" s="239" t="s">
        <v>834</v>
      </c>
      <c r="D2207" s="240"/>
    </row>
    <row r="2208" spans="2:4" ht="15" customHeight="1" x14ac:dyDescent="0.35">
      <c r="B2208" s="110" t="s">
        <v>309</v>
      </c>
      <c r="C2208" s="239" t="s">
        <v>760</v>
      </c>
      <c r="D2208" s="240"/>
    </row>
    <row r="2209" spans="2:4" ht="15" customHeight="1" x14ac:dyDescent="0.35">
      <c r="B2209" s="110" t="s">
        <v>311</v>
      </c>
      <c r="C2209" s="239" t="s">
        <v>838</v>
      </c>
      <c r="D2209" s="240"/>
    </row>
    <row r="2210" spans="2:4" ht="15" customHeight="1" x14ac:dyDescent="0.35">
      <c r="B2210" s="110" t="s">
        <v>313</v>
      </c>
      <c r="C2210" s="239" t="s">
        <v>314</v>
      </c>
      <c r="D2210" s="240"/>
    </row>
    <row r="2211" spans="2:4" ht="15" customHeight="1" x14ac:dyDescent="0.35">
      <c r="B2211" s="110" t="s">
        <v>762</v>
      </c>
      <c r="C2211" s="105" t="s">
        <v>330</v>
      </c>
      <c r="D2211" s="106"/>
    </row>
    <row r="2212" spans="2:4" ht="15" customHeight="1" x14ac:dyDescent="0.35">
      <c r="B2212" s="110" t="s">
        <v>1985</v>
      </c>
      <c r="C2212" s="239" t="s">
        <v>532</v>
      </c>
      <c r="D2212" s="240"/>
    </row>
    <row r="2213" spans="2:4" ht="15" customHeight="1" x14ac:dyDescent="0.35">
      <c r="B2213" s="250" t="s">
        <v>317</v>
      </c>
      <c r="C2213" s="9" t="s">
        <v>318</v>
      </c>
      <c r="D2213" s="10" t="s">
        <v>319</v>
      </c>
    </row>
    <row r="2214" spans="2:4" ht="15" customHeight="1" x14ac:dyDescent="0.35">
      <c r="B2214" s="250"/>
      <c r="C2214" s="5" t="s">
        <v>830</v>
      </c>
      <c r="D2214" s="10"/>
    </row>
    <row r="2215" spans="2:4" ht="15" customHeight="1" x14ac:dyDescent="0.35">
      <c r="B2215" s="250"/>
      <c r="C2215" s="5" t="s">
        <v>831</v>
      </c>
      <c r="D2215" s="102"/>
    </row>
    <row r="2216" spans="2:4" ht="15" customHeight="1" x14ac:dyDescent="0.35">
      <c r="B2216" s="250"/>
      <c r="C2216" s="5" t="s">
        <v>832</v>
      </c>
      <c r="D2216" s="102"/>
    </row>
    <row r="2217" spans="2:4" ht="15" customHeight="1" x14ac:dyDescent="0.35">
      <c r="B2217" s="110" t="s">
        <v>322</v>
      </c>
      <c r="C2217" s="255" t="s">
        <v>833</v>
      </c>
      <c r="D2217" s="256"/>
    </row>
    <row r="2218" spans="2:4" ht="15" customHeight="1" x14ac:dyDescent="0.35">
      <c r="B2218" s="110" t="s">
        <v>323</v>
      </c>
      <c r="C2218" s="239" t="s">
        <v>759</v>
      </c>
      <c r="D2218" s="240"/>
    </row>
    <row r="2219" spans="2:4" ht="15" customHeight="1" x14ac:dyDescent="0.35">
      <c r="B2219" s="110" t="s">
        <v>324</v>
      </c>
      <c r="C2219" s="251" t="s">
        <v>325</v>
      </c>
      <c r="D2219" s="252"/>
    </row>
    <row r="2220" spans="2:4" ht="15" customHeight="1" thickBot="1" x14ac:dyDescent="0.4">
      <c r="B2220" s="11" t="s">
        <v>326</v>
      </c>
      <c r="C2220" s="270" t="s">
        <v>759</v>
      </c>
      <c r="D2220" s="246"/>
    </row>
    <row r="2222" spans="2:4" ht="15" customHeight="1" thickBot="1" x14ac:dyDescent="0.4"/>
    <row r="2223" spans="2:4" ht="15" customHeight="1" thickBot="1" x14ac:dyDescent="0.4">
      <c r="B2223" s="6"/>
      <c r="C2223" s="208" t="str" cm="1">
        <f t="array" aca="1" ref="C2223" ca="1">HYPERLINK("#"&amp;CELL("address",INDEX('Data Items List'!C:C,MATCH("Data Item", 'Data Items List'!C:C,0))),"Return to data items list")</f>
        <v>Return to data items list</v>
      </c>
      <c r="D2223" s="209"/>
    </row>
    <row r="2224" spans="2:4" ht="15" customHeight="1" x14ac:dyDescent="0.35">
      <c r="B2224" s="8" t="s">
        <v>304</v>
      </c>
      <c r="C2224" s="248" t="s">
        <v>154</v>
      </c>
      <c r="D2224" s="249"/>
    </row>
    <row r="2225" spans="2:4" ht="15" customHeight="1" x14ac:dyDescent="0.35">
      <c r="B2225" s="110" t="s">
        <v>305</v>
      </c>
      <c r="C2225" s="239" t="s">
        <v>759</v>
      </c>
      <c r="D2225" s="240"/>
    </row>
    <row r="2226" spans="2:4" ht="15" customHeight="1" x14ac:dyDescent="0.35">
      <c r="B2226" s="110" t="s">
        <v>307</v>
      </c>
      <c r="C2226" s="239" t="s">
        <v>834</v>
      </c>
      <c r="D2226" s="240"/>
    </row>
    <row r="2227" spans="2:4" ht="15" customHeight="1" x14ac:dyDescent="0.35">
      <c r="B2227" s="110" t="s">
        <v>309</v>
      </c>
      <c r="C2227" s="239" t="s">
        <v>760</v>
      </c>
      <c r="D2227" s="240"/>
    </row>
    <row r="2228" spans="2:4" ht="15" customHeight="1" x14ac:dyDescent="0.35">
      <c r="B2228" s="110" t="s">
        <v>311</v>
      </c>
      <c r="C2228" s="239" t="s">
        <v>839</v>
      </c>
      <c r="D2228" s="240"/>
    </row>
    <row r="2229" spans="2:4" ht="15" customHeight="1" x14ac:dyDescent="0.35">
      <c r="B2229" s="110" t="s">
        <v>313</v>
      </c>
      <c r="C2229" s="239" t="s">
        <v>314</v>
      </c>
      <c r="D2229" s="240"/>
    </row>
    <row r="2230" spans="2:4" ht="15" customHeight="1" x14ac:dyDescent="0.35">
      <c r="B2230" s="110" t="s">
        <v>762</v>
      </c>
      <c r="C2230" s="105" t="s">
        <v>330</v>
      </c>
      <c r="D2230" s="106"/>
    </row>
    <row r="2231" spans="2:4" ht="15" customHeight="1" x14ac:dyDescent="0.35">
      <c r="B2231" s="110" t="s">
        <v>1985</v>
      </c>
      <c r="C2231" s="239" t="s">
        <v>532</v>
      </c>
      <c r="D2231" s="240"/>
    </row>
    <row r="2232" spans="2:4" ht="15" customHeight="1" x14ac:dyDescent="0.35">
      <c r="B2232" s="250" t="s">
        <v>317</v>
      </c>
      <c r="C2232" s="9" t="s">
        <v>318</v>
      </c>
      <c r="D2232" s="10" t="s">
        <v>319</v>
      </c>
    </row>
    <row r="2233" spans="2:4" ht="15" customHeight="1" x14ac:dyDescent="0.35">
      <c r="B2233" s="250"/>
      <c r="C2233" s="5" t="s">
        <v>830</v>
      </c>
      <c r="D2233" s="102"/>
    </row>
    <row r="2234" spans="2:4" ht="15" customHeight="1" x14ac:dyDescent="0.35">
      <c r="B2234" s="250"/>
      <c r="C2234" s="5" t="s">
        <v>831</v>
      </c>
      <c r="D2234" s="102"/>
    </row>
    <row r="2235" spans="2:4" ht="15" customHeight="1" x14ac:dyDescent="0.35">
      <c r="B2235" s="250"/>
      <c r="C2235" s="5" t="s">
        <v>832</v>
      </c>
      <c r="D2235" s="102"/>
    </row>
    <row r="2236" spans="2:4" ht="15" customHeight="1" x14ac:dyDescent="0.35">
      <c r="B2236" s="110" t="s">
        <v>322</v>
      </c>
      <c r="C2236" s="255" t="s">
        <v>833</v>
      </c>
      <c r="D2236" s="256"/>
    </row>
    <row r="2237" spans="2:4" ht="15" customHeight="1" x14ac:dyDescent="0.35">
      <c r="B2237" s="110" t="s">
        <v>323</v>
      </c>
      <c r="C2237" s="239" t="s">
        <v>759</v>
      </c>
      <c r="D2237" s="240"/>
    </row>
    <row r="2238" spans="2:4" ht="15" customHeight="1" x14ac:dyDescent="0.35">
      <c r="B2238" s="110" t="s">
        <v>324</v>
      </c>
      <c r="C2238" s="251" t="s">
        <v>325</v>
      </c>
      <c r="D2238" s="252"/>
    </row>
    <row r="2239" spans="2:4" ht="15" customHeight="1" thickBot="1" x14ac:dyDescent="0.4">
      <c r="B2239" s="11" t="s">
        <v>326</v>
      </c>
      <c r="C2239" s="270" t="s">
        <v>759</v>
      </c>
      <c r="D2239" s="246"/>
    </row>
    <row r="2241" spans="2:4" ht="15" customHeight="1" thickBot="1" x14ac:dyDescent="0.4"/>
    <row r="2242" spans="2:4" ht="15" customHeight="1" thickBot="1" x14ac:dyDescent="0.4">
      <c r="B2242" s="6"/>
      <c r="C2242" s="208" t="str" cm="1">
        <f t="array" aca="1" ref="C2242" ca="1">HYPERLINK("#"&amp;CELL("address",INDEX('Data Items List'!C:C,MATCH("Data Item", 'Data Items List'!C:C,0))),"Return to data items list")</f>
        <v>Return to data items list</v>
      </c>
      <c r="D2242" s="209"/>
    </row>
    <row r="2243" spans="2:4" ht="15" customHeight="1" x14ac:dyDescent="0.35">
      <c r="B2243" s="8" t="s">
        <v>304</v>
      </c>
      <c r="C2243" s="248" t="s">
        <v>155</v>
      </c>
      <c r="D2243" s="249"/>
    </row>
    <row r="2244" spans="2:4" ht="15" customHeight="1" x14ac:dyDescent="0.35">
      <c r="B2244" s="110" t="s">
        <v>305</v>
      </c>
      <c r="C2244" s="239" t="s">
        <v>759</v>
      </c>
      <c r="D2244" s="240"/>
    </row>
    <row r="2245" spans="2:4" ht="15" customHeight="1" x14ac:dyDescent="0.35">
      <c r="B2245" s="110" t="s">
        <v>307</v>
      </c>
      <c r="C2245" s="239" t="s">
        <v>834</v>
      </c>
      <c r="D2245" s="240"/>
    </row>
    <row r="2246" spans="2:4" ht="15" customHeight="1" x14ac:dyDescent="0.35">
      <c r="B2246" s="110" t="s">
        <v>309</v>
      </c>
      <c r="C2246" s="239" t="s">
        <v>760</v>
      </c>
      <c r="D2246" s="240"/>
    </row>
    <row r="2247" spans="2:4" ht="15" customHeight="1" x14ac:dyDescent="0.35">
      <c r="B2247" s="110" t="s">
        <v>311</v>
      </c>
      <c r="C2247" s="239" t="s">
        <v>840</v>
      </c>
      <c r="D2247" s="240"/>
    </row>
    <row r="2248" spans="2:4" ht="15" customHeight="1" x14ac:dyDescent="0.35">
      <c r="B2248" s="110" t="s">
        <v>313</v>
      </c>
      <c r="C2248" s="239" t="s">
        <v>314</v>
      </c>
      <c r="D2248" s="240"/>
    </row>
    <row r="2249" spans="2:4" ht="15" customHeight="1" x14ac:dyDescent="0.35">
      <c r="B2249" s="110" t="s">
        <v>762</v>
      </c>
      <c r="C2249" s="105" t="s">
        <v>330</v>
      </c>
      <c r="D2249" s="106"/>
    </row>
    <row r="2250" spans="2:4" ht="15" customHeight="1" x14ac:dyDescent="0.35">
      <c r="B2250" s="110" t="s">
        <v>1985</v>
      </c>
      <c r="C2250" s="239" t="s">
        <v>532</v>
      </c>
      <c r="D2250" s="240"/>
    </row>
    <row r="2251" spans="2:4" ht="15" customHeight="1" x14ac:dyDescent="0.35">
      <c r="B2251" s="250" t="s">
        <v>317</v>
      </c>
      <c r="C2251" s="9" t="s">
        <v>318</v>
      </c>
      <c r="D2251" s="10" t="s">
        <v>319</v>
      </c>
    </row>
    <row r="2252" spans="2:4" ht="15" customHeight="1" x14ac:dyDescent="0.35">
      <c r="B2252" s="250"/>
      <c r="C2252" s="5" t="s">
        <v>830</v>
      </c>
      <c r="D2252" s="102"/>
    </row>
    <row r="2253" spans="2:4" ht="15" customHeight="1" x14ac:dyDescent="0.35">
      <c r="B2253" s="250"/>
      <c r="C2253" s="5" t="s">
        <v>831</v>
      </c>
      <c r="D2253" s="102"/>
    </row>
    <row r="2254" spans="2:4" ht="15" customHeight="1" x14ac:dyDescent="0.35">
      <c r="B2254" s="250"/>
      <c r="C2254" s="5" t="s">
        <v>832</v>
      </c>
      <c r="D2254" s="102"/>
    </row>
    <row r="2255" spans="2:4" ht="15" customHeight="1" x14ac:dyDescent="0.35">
      <c r="B2255" s="110" t="s">
        <v>322</v>
      </c>
      <c r="C2255" s="255" t="s">
        <v>833</v>
      </c>
      <c r="D2255" s="256"/>
    </row>
    <row r="2256" spans="2:4" ht="15" customHeight="1" x14ac:dyDescent="0.35">
      <c r="B2256" s="110" t="s">
        <v>323</v>
      </c>
      <c r="C2256" s="239" t="s">
        <v>759</v>
      </c>
      <c r="D2256" s="240"/>
    </row>
    <row r="2257" spans="2:4" ht="15" customHeight="1" x14ac:dyDescent="0.35">
      <c r="B2257" s="110" t="s">
        <v>324</v>
      </c>
      <c r="C2257" s="251" t="s">
        <v>325</v>
      </c>
      <c r="D2257" s="252"/>
    </row>
    <row r="2258" spans="2:4" ht="15" customHeight="1" thickBot="1" x14ac:dyDescent="0.4">
      <c r="B2258" s="11" t="s">
        <v>326</v>
      </c>
      <c r="C2258" s="270" t="s">
        <v>759</v>
      </c>
      <c r="D2258" s="246"/>
    </row>
    <row r="2260" spans="2:4" ht="15" customHeight="1" thickBot="1" x14ac:dyDescent="0.4"/>
    <row r="2261" spans="2:4" ht="15" customHeight="1" thickBot="1" x14ac:dyDescent="0.4">
      <c r="B2261" s="6"/>
      <c r="C2261" s="208" t="str" cm="1">
        <f t="array" aca="1" ref="C2261" ca="1">HYPERLINK("#"&amp;CELL("address",INDEX('Data Items List'!C:C,MATCH("Data Item", 'Data Items List'!C:C,0))),"Return to data items list")</f>
        <v>Return to data items list</v>
      </c>
      <c r="D2261" s="209"/>
    </row>
    <row r="2262" spans="2:4" ht="15" customHeight="1" x14ac:dyDescent="0.35">
      <c r="B2262" s="8" t="s">
        <v>304</v>
      </c>
      <c r="C2262" s="248" t="s">
        <v>156</v>
      </c>
      <c r="D2262" s="249"/>
    </row>
    <row r="2263" spans="2:4" ht="15" customHeight="1" x14ac:dyDescent="0.35">
      <c r="B2263" s="110" t="s">
        <v>305</v>
      </c>
      <c r="C2263" s="239" t="s">
        <v>759</v>
      </c>
      <c r="D2263" s="240"/>
    </row>
    <row r="2264" spans="2:4" ht="15" customHeight="1" x14ac:dyDescent="0.35">
      <c r="B2264" s="110" t="s">
        <v>307</v>
      </c>
      <c r="C2264" s="239" t="s">
        <v>834</v>
      </c>
      <c r="D2264" s="240"/>
    </row>
    <row r="2265" spans="2:4" ht="15" customHeight="1" x14ac:dyDescent="0.35">
      <c r="B2265" s="110" t="s">
        <v>309</v>
      </c>
      <c r="C2265" s="239" t="s">
        <v>760</v>
      </c>
      <c r="D2265" s="240"/>
    </row>
    <row r="2266" spans="2:4" ht="15" customHeight="1" x14ac:dyDescent="0.35">
      <c r="B2266" s="110" t="s">
        <v>311</v>
      </c>
      <c r="C2266" s="239" t="s">
        <v>841</v>
      </c>
      <c r="D2266" s="240"/>
    </row>
    <row r="2267" spans="2:4" ht="15" customHeight="1" x14ac:dyDescent="0.35">
      <c r="B2267" s="110" t="s">
        <v>313</v>
      </c>
      <c r="C2267" s="239" t="s">
        <v>314</v>
      </c>
      <c r="D2267" s="240"/>
    </row>
    <row r="2268" spans="2:4" ht="15" customHeight="1" x14ac:dyDescent="0.35">
      <c r="B2268" s="110" t="s">
        <v>762</v>
      </c>
      <c r="C2268" s="105" t="s">
        <v>330</v>
      </c>
      <c r="D2268" s="106"/>
    </row>
    <row r="2269" spans="2:4" ht="15" customHeight="1" x14ac:dyDescent="0.35">
      <c r="B2269" s="110" t="s">
        <v>1985</v>
      </c>
      <c r="C2269" s="239" t="s">
        <v>532</v>
      </c>
      <c r="D2269" s="240"/>
    </row>
    <row r="2270" spans="2:4" ht="15" customHeight="1" x14ac:dyDescent="0.35">
      <c r="B2270" s="250" t="s">
        <v>317</v>
      </c>
      <c r="C2270" s="9" t="s">
        <v>318</v>
      </c>
      <c r="D2270" s="10" t="s">
        <v>319</v>
      </c>
    </row>
    <row r="2271" spans="2:4" ht="15" customHeight="1" x14ac:dyDescent="0.35">
      <c r="B2271" s="250"/>
      <c r="C2271" s="5" t="s">
        <v>830</v>
      </c>
      <c r="D2271" s="10"/>
    </row>
    <row r="2272" spans="2:4" ht="15" customHeight="1" x14ac:dyDescent="0.35">
      <c r="B2272" s="250"/>
      <c r="C2272" s="5" t="s">
        <v>831</v>
      </c>
      <c r="D2272" s="102"/>
    </row>
    <row r="2273" spans="2:4" ht="15" customHeight="1" x14ac:dyDescent="0.35">
      <c r="B2273" s="250"/>
      <c r="C2273" s="5" t="s">
        <v>832</v>
      </c>
      <c r="D2273" s="102"/>
    </row>
    <row r="2274" spans="2:4" ht="15" customHeight="1" x14ac:dyDescent="0.35">
      <c r="B2274" s="110" t="s">
        <v>322</v>
      </c>
      <c r="C2274" s="255" t="s">
        <v>833</v>
      </c>
      <c r="D2274" s="256"/>
    </row>
    <row r="2275" spans="2:4" ht="15" customHeight="1" x14ac:dyDescent="0.35">
      <c r="B2275" s="110" t="s">
        <v>323</v>
      </c>
      <c r="C2275" s="239" t="s">
        <v>759</v>
      </c>
      <c r="D2275" s="240"/>
    </row>
    <row r="2276" spans="2:4" ht="15" customHeight="1" x14ac:dyDescent="0.35">
      <c r="B2276" s="110" t="s">
        <v>324</v>
      </c>
      <c r="C2276" s="251" t="s">
        <v>325</v>
      </c>
      <c r="D2276" s="252"/>
    </row>
    <row r="2277" spans="2:4" ht="15" customHeight="1" thickBot="1" x14ac:dyDescent="0.4">
      <c r="B2277" s="11" t="s">
        <v>326</v>
      </c>
      <c r="C2277" s="270" t="s">
        <v>759</v>
      </c>
      <c r="D2277" s="246"/>
    </row>
    <row r="2279" spans="2:4" ht="15" customHeight="1" thickBot="1" x14ac:dyDescent="0.4"/>
    <row r="2280" spans="2:4" ht="15" customHeight="1" thickBot="1" x14ac:dyDescent="0.4">
      <c r="B2280" s="6"/>
      <c r="C2280" s="208" t="str" cm="1">
        <f t="array" aca="1" ref="C2280" ca="1">HYPERLINK("#"&amp;CELL("address",INDEX('Data Items List'!C:C,MATCH("Data Item", 'Data Items List'!C:C,0))),"Return to data items list")</f>
        <v>Return to data items list</v>
      </c>
      <c r="D2280" s="209"/>
    </row>
    <row r="2281" spans="2:4" ht="15" customHeight="1" x14ac:dyDescent="0.35">
      <c r="B2281" s="8" t="s">
        <v>304</v>
      </c>
      <c r="C2281" s="248" t="s">
        <v>157</v>
      </c>
      <c r="D2281" s="249"/>
    </row>
    <row r="2282" spans="2:4" ht="15" customHeight="1" x14ac:dyDescent="0.35">
      <c r="B2282" s="110" t="s">
        <v>305</v>
      </c>
      <c r="C2282" s="239" t="s">
        <v>759</v>
      </c>
      <c r="D2282" s="240"/>
    </row>
    <row r="2283" spans="2:4" ht="15" customHeight="1" x14ac:dyDescent="0.35">
      <c r="B2283" s="110" t="s">
        <v>307</v>
      </c>
      <c r="C2283" s="239" t="s">
        <v>834</v>
      </c>
      <c r="D2283" s="240"/>
    </row>
    <row r="2284" spans="2:4" ht="15" customHeight="1" x14ac:dyDescent="0.35">
      <c r="B2284" s="110" t="s">
        <v>309</v>
      </c>
      <c r="C2284" s="239" t="s">
        <v>760</v>
      </c>
      <c r="D2284" s="240"/>
    </row>
    <row r="2285" spans="2:4" ht="15" customHeight="1" x14ac:dyDescent="0.35">
      <c r="B2285" s="110" t="s">
        <v>311</v>
      </c>
      <c r="C2285" s="239" t="s">
        <v>842</v>
      </c>
      <c r="D2285" s="240"/>
    </row>
    <row r="2286" spans="2:4" ht="15" customHeight="1" x14ac:dyDescent="0.35">
      <c r="B2286" s="110" t="s">
        <v>313</v>
      </c>
      <c r="C2286" s="239" t="s">
        <v>314</v>
      </c>
      <c r="D2286" s="240"/>
    </row>
    <row r="2287" spans="2:4" ht="15" customHeight="1" x14ac:dyDescent="0.35">
      <c r="B2287" s="110" t="s">
        <v>762</v>
      </c>
      <c r="C2287" s="105" t="s">
        <v>330</v>
      </c>
      <c r="D2287" s="106"/>
    </row>
    <row r="2288" spans="2:4" ht="15" customHeight="1" x14ac:dyDescent="0.35">
      <c r="B2288" s="110" t="s">
        <v>1985</v>
      </c>
      <c r="C2288" s="239" t="s">
        <v>532</v>
      </c>
      <c r="D2288" s="240"/>
    </row>
    <row r="2289" spans="2:4" ht="15" customHeight="1" x14ac:dyDescent="0.35">
      <c r="B2289" s="250" t="s">
        <v>317</v>
      </c>
      <c r="C2289" s="9" t="s">
        <v>318</v>
      </c>
      <c r="D2289" s="10" t="s">
        <v>319</v>
      </c>
    </row>
    <row r="2290" spans="2:4" ht="15" customHeight="1" x14ac:dyDescent="0.35">
      <c r="B2290" s="250"/>
      <c r="C2290" s="5" t="s">
        <v>830</v>
      </c>
      <c r="D2290" s="10"/>
    </row>
    <row r="2291" spans="2:4" ht="15" customHeight="1" x14ac:dyDescent="0.35">
      <c r="B2291" s="250"/>
      <c r="C2291" s="5" t="s">
        <v>831</v>
      </c>
      <c r="D2291" s="102"/>
    </row>
    <row r="2292" spans="2:4" ht="15" customHeight="1" x14ac:dyDescent="0.35">
      <c r="B2292" s="250"/>
      <c r="C2292" s="5" t="s">
        <v>832</v>
      </c>
      <c r="D2292" s="102"/>
    </row>
    <row r="2293" spans="2:4" ht="15" customHeight="1" x14ac:dyDescent="0.35">
      <c r="B2293" s="110" t="s">
        <v>322</v>
      </c>
      <c r="C2293" s="255" t="s">
        <v>833</v>
      </c>
      <c r="D2293" s="256"/>
    </row>
    <row r="2294" spans="2:4" ht="15" customHeight="1" x14ac:dyDescent="0.35">
      <c r="B2294" s="110" t="s">
        <v>323</v>
      </c>
      <c r="C2294" s="239" t="s">
        <v>759</v>
      </c>
      <c r="D2294" s="240"/>
    </row>
    <row r="2295" spans="2:4" ht="15" customHeight="1" x14ac:dyDescent="0.35">
      <c r="B2295" s="110" t="s">
        <v>324</v>
      </c>
      <c r="C2295" s="251" t="s">
        <v>325</v>
      </c>
      <c r="D2295" s="252"/>
    </row>
    <row r="2296" spans="2:4" ht="15" customHeight="1" thickBot="1" x14ac:dyDescent="0.4">
      <c r="B2296" s="11" t="s">
        <v>326</v>
      </c>
      <c r="C2296" s="270" t="s">
        <v>759</v>
      </c>
      <c r="D2296" s="246"/>
    </row>
    <row r="2298" spans="2:4" ht="15" customHeight="1" thickBot="1" x14ac:dyDescent="0.4"/>
    <row r="2299" spans="2:4" ht="15" customHeight="1" thickBot="1" x14ac:dyDescent="0.4">
      <c r="B2299" s="6"/>
      <c r="C2299" s="208" t="str" cm="1">
        <f t="array" aca="1" ref="C2299" ca="1">HYPERLINK("#"&amp;CELL("address",INDEX('Data Items List'!C:C,MATCH("Data Item", 'Data Items List'!C:C,0))),"Return to data items list")</f>
        <v>Return to data items list</v>
      </c>
      <c r="D2299" s="209"/>
    </row>
    <row r="2300" spans="2:4" ht="15" customHeight="1" x14ac:dyDescent="0.35">
      <c r="B2300" s="8" t="s">
        <v>304</v>
      </c>
      <c r="C2300" s="248" t="s">
        <v>195</v>
      </c>
      <c r="D2300" s="249"/>
    </row>
    <row r="2301" spans="2:4" ht="15" customHeight="1" x14ac:dyDescent="0.35">
      <c r="B2301" s="110" t="s">
        <v>305</v>
      </c>
      <c r="C2301" s="239" t="s">
        <v>759</v>
      </c>
      <c r="D2301" s="240"/>
    </row>
    <row r="2302" spans="2:4" ht="15" customHeight="1" x14ac:dyDescent="0.35">
      <c r="B2302" s="110" t="s">
        <v>307</v>
      </c>
      <c r="C2302" s="239" t="s">
        <v>843</v>
      </c>
      <c r="D2302" s="240"/>
    </row>
    <row r="2303" spans="2:4" ht="15" customHeight="1" x14ac:dyDescent="0.35">
      <c r="B2303" s="110" t="s">
        <v>309</v>
      </c>
      <c r="C2303" s="239" t="s">
        <v>760</v>
      </c>
      <c r="D2303" s="240"/>
    </row>
    <row r="2304" spans="2:4" ht="15" customHeight="1" x14ac:dyDescent="0.35">
      <c r="B2304" s="110" t="s">
        <v>311</v>
      </c>
      <c r="C2304" s="239" t="s">
        <v>844</v>
      </c>
      <c r="D2304" s="240"/>
    </row>
    <row r="2305" spans="2:4" ht="15" customHeight="1" x14ac:dyDescent="0.35">
      <c r="B2305" s="110" t="s">
        <v>313</v>
      </c>
      <c r="C2305" s="239" t="s">
        <v>314</v>
      </c>
      <c r="D2305" s="240"/>
    </row>
    <row r="2306" spans="2:4" ht="15" customHeight="1" x14ac:dyDescent="0.35">
      <c r="B2306" s="110" t="s">
        <v>762</v>
      </c>
      <c r="C2306" s="105" t="s">
        <v>330</v>
      </c>
      <c r="D2306" s="106"/>
    </row>
    <row r="2307" spans="2:4" ht="15" customHeight="1" x14ac:dyDescent="0.35">
      <c r="B2307" s="110" t="s">
        <v>1985</v>
      </c>
      <c r="C2307" s="239" t="s">
        <v>532</v>
      </c>
      <c r="D2307" s="240"/>
    </row>
    <row r="2308" spans="2:4" ht="15" customHeight="1" x14ac:dyDescent="0.35">
      <c r="B2308" s="250" t="s">
        <v>317</v>
      </c>
      <c r="C2308" s="9" t="s">
        <v>318</v>
      </c>
      <c r="D2308" s="10" t="s">
        <v>319</v>
      </c>
    </row>
    <row r="2309" spans="2:4" ht="15" customHeight="1" x14ac:dyDescent="0.35">
      <c r="B2309" s="250"/>
      <c r="C2309" s="16" t="s">
        <v>845</v>
      </c>
      <c r="D2309" s="102"/>
    </row>
    <row r="2310" spans="2:4" ht="15" customHeight="1" x14ac:dyDescent="0.35">
      <c r="B2310" s="250"/>
      <c r="C2310" s="16" t="s">
        <v>846</v>
      </c>
      <c r="D2310" s="102"/>
    </row>
    <row r="2311" spans="2:4" ht="15" customHeight="1" x14ac:dyDescent="0.35">
      <c r="B2311" s="250"/>
      <c r="C2311" s="16" t="s">
        <v>847</v>
      </c>
      <c r="D2311" s="102"/>
    </row>
    <row r="2312" spans="2:4" ht="15" customHeight="1" x14ac:dyDescent="0.35">
      <c r="B2312" s="110" t="s">
        <v>322</v>
      </c>
      <c r="C2312" s="255" t="s">
        <v>848</v>
      </c>
      <c r="D2312" s="256"/>
    </row>
    <row r="2313" spans="2:4" ht="15" customHeight="1" x14ac:dyDescent="0.35">
      <c r="B2313" s="110" t="s">
        <v>323</v>
      </c>
      <c r="C2313" s="239" t="s">
        <v>759</v>
      </c>
      <c r="D2313" s="240"/>
    </row>
    <row r="2314" spans="2:4" ht="15" customHeight="1" x14ac:dyDescent="0.35">
      <c r="B2314" s="110" t="s">
        <v>324</v>
      </c>
      <c r="C2314" s="251" t="s">
        <v>325</v>
      </c>
      <c r="D2314" s="252"/>
    </row>
    <row r="2315" spans="2:4" ht="15" customHeight="1" thickBot="1" x14ac:dyDescent="0.4">
      <c r="B2315" s="11" t="s">
        <v>326</v>
      </c>
      <c r="C2315" s="270" t="s">
        <v>759</v>
      </c>
      <c r="D2315" s="246"/>
    </row>
    <row r="2317" spans="2:4" ht="15" customHeight="1" thickBot="1" x14ac:dyDescent="0.4"/>
    <row r="2318" spans="2:4" ht="15" customHeight="1" thickBot="1" x14ac:dyDescent="0.4">
      <c r="B2318" s="6"/>
      <c r="C2318" s="208" t="str" cm="1">
        <f t="array" aca="1" ref="C2318" ca="1">HYPERLINK("#"&amp;CELL("address",INDEX('Data Items List'!C:C,MATCH("Data Item", 'Data Items List'!C:C,0))),"Return to data items list")</f>
        <v>Return to data items list</v>
      </c>
      <c r="D2318" s="209"/>
    </row>
    <row r="2319" spans="2:4" ht="15" customHeight="1" x14ac:dyDescent="0.35">
      <c r="B2319" s="8" t="s">
        <v>304</v>
      </c>
      <c r="C2319" s="248" t="s">
        <v>199</v>
      </c>
      <c r="D2319" s="249"/>
    </row>
    <row r="2320" spans="2:4" ht="15" customHeight="1" x14ac:dyDescent="0.35">
      <c r="B2320" s="110" t="s">
        <v>305</v>
      </c>
      <c r="C2320" s="239" t="s">
        <v>759</v>
      </c>
      <c r="D2320" s="240"/>
    </row>
    <row r="2321" spans="2:4" ht="15" customHeight="1" x14ac:dyDescent="0.35">
      <c r="B2321" s="110" t="s">
        <v>307</v>
      </c>
      <c r="C2321" s="239" t="s">
        <v>849</v>
      </c>
      <c r="D2321" s="240"/>
    </row>
    <row r="2322" spans="2:4" ht="15" customHeight="1" x14ac:dyDescent="0.35">
      <c r="B2322" s="110" t="s">
        <v>309</v>
      </c>
      <c r="C2322" s="239" t="s">
        <v>760</v>
      </c>
      <c r="D2322" s="240"/>
    </row>
    <row r="2323" spans="2:4" ht="15" customHeight="1" x14ac:dyDescent="0.35">
      <c r="B2323" s="110" t="s">
        <v>311</v>
      </c>
      <c r="C2323" s="239" t="s">
        <v>850</v>
      </c>
      <c r="D2323" s="240"/>
    </row>
    <row r="2324" spans="2:4" ht="15" customHeight="1" x14ac:dyDescent="0.35">
      <c r="B2324" s="110" t="s">
        <v>313</v>
      </c>
      <c r="C2324" s="239" t="s">
        <v>314</v>
      </c>
      <c r="D2324" s="240"/>
    </row>
    <row r="2325" spans="2:4" ht="15" customHeight="1" x14ac:dyDescent="0.35">
      <c r="B2325" s="110" t="s">
        <v>762</v>
      </c>
      <c r="C2325" s="105" t="s">
        <v>330</v>
      </c>
      <c r="D2325" s="106"/>
    </row>
    <row r="2326" spans="2:4" ht="15" customHeight="1" x14ac:dyDescent="0.35">
      <c r="B2326" s="110" t="s">
        <v>1985</v>
      </c>
      <c r="C2326" s="239" t="s">
        <v>532</v>
      </c>
      <c r="D2326" s="240"/>
    </row>
    <row r="2327" spans="2:4" ht="15" customHeight="1" x14ac:dyDescent="0.35">
      <c r="B2327" s="250" t="s">
        <v>317</v>
      </c>
      <c r="C2327" s="9" t="s">
        <v>318</v>
      </c>
      <c r="D2327" s="10" t="s">
        <v>319</v>
      </c>
    </row>
    <row r="2328" spans="2:4" ht="15" customHeight="1" x14ac:dyDescent="0.35">
      <c r="B2328" s="250"/>
      <c r="C2328" s="16" t="s">
        <v>851</v>
      </c>
      <c r="D2328" s="10"/>
    </row>
    <row r="2329" spans="2:4" ht="15" customHeight="1" x14ac:dyDescent="0.35">
      <c r="B2329" s="250"/>
      <c r="C2329" s="16" t="s">
        <v>533</v>
      </c>
      <c r="D2329" s="10"/>
    </row>
    <row r="2330" spans="2:4" ht="15" customHeight="1" x14ac:dyDescent="0.35">
      <c r="B2330" s="250"/>
      <c r="C2330" s="16" t="s">
        <v>534</v>
      </c>
      <c r="D2330" s="10"/>
    </row>
    <row r="2331" spans="2:4" ht="15" customHeight="1" x14ac:dyDescent="0.35">
      <c r="B2331" s="250"/>
      <c r="C2331" s="16" t="s">
        <v>535</v>
      </c>
      <c r="D2331" s="10"/>
    </row>
    <row r="2332" spans="2:4" ht="15" customHeight="1" x14ac:dyDescent="0.35">
      <c r="B2332" s="250"/>
      <c r="C2332" s="16" t="s">
        <v>536</v>
      </c>
      <c r="D2332" s="10"/>
    </row>
    <row r="2333" spans="2:4" ht="15" customHeight="1" x14ac:dyDescent="0.35">
      <c r="B2333" s="250"/>
      <c r="C2333" s="16" t="s">
        <v>537</v>
      </c>
      <c r="D2333" s="10"/>
    </row>
    <row r="2334" spans="2:4" ht="15" customHeight="1" x14ac:dyDescent="0.35">
      <c r="B2334" s="250"/>
      <c r="C2334" s="16" t="s">
        <v>538</v>
      </c>
      <c r="D2334" s="102"/>
    </row>
    <row r="2335" spans="2:4" ht="15" customHeight="1" x14ac:dyDescent="0.35">
      <c r="B2335" s="250"/>
      <c r="C2335" s="16" t="s">
        <v>539</v>
      </c>
      <c r="D2335" s="102"/>
    </row>
    <row r="2336" spans="2:4" ht="15" customHeight="1" x14ac:dyDescent="0.35">
      <c r="B2336" s="250"/>
      <c r="C2336" s="16" t="s">
        <v>847</v>
      </c>
      <c r="D2336" s="102"/>
    </row>
    <row r="2337" spans="2:4" ht="15" customHeight="1" x14ac:dyDescent="0.35">
      <c r="B2337" s="110" t="s">
        <v>322</v>
      </c>
      <c r="C2337" s="239" t="s">
        <v>852</v>
      </c>
      <c r="D2337" s="240"/>
    </row>
    <row r="2338" spans="2:4" ht="15" customHeight="1" x14ac:dyDescent="0.35">
      <c r="B2338" s="110" t="s">
        <v>323</v>
      </c>
      <c r="C2338" s="239" t="s">
        <v>853</v>
      </c>
      <c r="D2338" s="240"/>
    </row>
    <row r="2339" spans="2:4" ht="15" customHeight="1" x14ac:dyDescent="0.35">
      <c r="B2339" s="110" t="s">
        <v>324</v>
      </c>
      <c r="C2339" s="251" t="s">
        <v>325</v>
      </c>
      <c r="D2339" s="252"/>
    </row>
    <row r="2340" spans="2:4" ht="15" customHeight="1" thickBot="1" x14ac:dyDescent="0.4">
      <c r="B2340" s="11" t="s">
        <v>326</v>
      </c>
      <c r="C2340" s="270" t="s">
        <v>759</v>
      </c>
      <c r="D2340" s="246"/>
    </row>
    <row r="2342" spans="2:4" ht="15" customHeight="1" thickBot="1" x14ac:dyDescent="0.4"/>
    <row r="2343" spans="2:4" ht="15" customHeight="1" thickBot="1" x14ac:dyDescent="0.4">
      <c r="B2343" s="6"/>
      <c r="C2343" s="208" t="str" cm="1">
        <f t="array" aca="1" ref="C2343" ca="1">HYPERLINK("#"&amp;CELL("address",INDEX('Data Items List'!C:C,MATCH("Data Item", 'Data Items List'!C:C,0))),"Return to data items list")</f>
        <v>Return to data items list</v>
      </c>
      <c r="D2343" s="209"/>
    </row>
    <row r="2344" spans="2:4" ht="15" customHeight="1" x14ac:dyDescent="0.35">
      <c r="B2344" s="8" t="s">
        <v>304</v>
      </c>
      <c r="C2344" s="248" t="s">
        <v>203</v>
      </c>
      <c r="D2344" s="249"/>
    </row>
    <row r="2345" spans="2:4" ht="15" customHeight="1" x14ac:dyDescent="0.35">
      <c r="B2345" s="110" t="s">
        <v>305</v>
      </c>
      <c r="C2345" s="239" t="s">
        <v>759</v>
      </c>
      <c r="D2345" s="240"/>
    </row>
    <row r="2346" spans="2:4" ht="15" customHeight="1" x14ac:dyDescent="0.35">
      <c r="B2346" s="110" t="s">
        <v>307</v>
      </c>
      <c r="C2346" s="239" t="s">
        <v>849</v>
      </c>
      <c r="D2346" s="240"/>
    </row>
    <row r="2347" spans="2:4" ht="15" customHeight="1" x14ac:dyDescent="0.35">
      <c r="B2347" s="110" t="s">
        <v>309</v>
      </c>
      <c r="C2347" s="239" t="s">
        <v>760</v>
      </c>
      <c r="D2347" s="240"/>
    </row>
    <row r="2348" spans="2:4" ht="15" customHeight="1" x14ac:dyDescent="0.35">
      <c r="B2348" s="110" t="s">
        <v>311</v>
      </c>
      <c r="C2348" s="239" t="s">
        <v>854</v>
      </c>
      <c r="D2348" s="240"/>
    </row>
    <row r="2349" spans="2:4" ht="15" customHeight="1" x14ac:dyDescent="0.35">
      <c r="B2349" s="110" t="s">
        <v>313</v>
      </c>
      <c r="C2349" s="239" t="s">
        <v>314</v>
      </c>
      <c r="D2349" s="240"/>
    </row>
    <row r="2350" spans="2:4" ht="15" customHeight="1" x14ac:dyDescent="0.35">
      <c r="B2350" s="110" t="s">
        <v>762</v>
      </c>
      <c r="C2350" s="105" t="s">
        <v>330</v>
      </c>
      <c r="D2350" s="106"/>
    </row>
    <row r="2351" spans="2:4" ht="15" customHeight="1" x14ac:dyDescent="0.35">
      <c r="B2351" s="110" t="s">
        <v>1985</v>
      </c>
      <c r="C2351" s="239" t="s">
        <v>532</v>
      </c>
      <c r="D2351" s="240"/>
    </row>
    <row r="2352" spans="2:4" ht="15" customHeight="1" x14ac:dyDescent="0.35">
      <c r="B2352" s="250" t="s">
        <v>317</v>
      </c>
      <c r="C2352" s="9" t="s">
        <v>318</v>
      </c>
      <c r="D2352" s="10" t="s">
        <v>319</v>
      </c>
    </row>
    <row r="2353" spans="2:4" ht="15" customHeight="1" x14ac:dyDescent="0.35">
      <c r="B2353" s="250"/>
      <c r="C2353" s="16" t="s">
        <v>448</v>
      </c>
      <c r="D2353" s="10"/>
    </row>
    <row r="2354" spans="2:4" ht="15" customHeight="1" x14ac:dyDescent="0.35">
      <c r="B2354" s="250"/>
      <c r="C2354" s="16" t="s">
        <v>449</v>
      </c>
      <c r="D2354" s="102"/>
    </row>
    <row r="2355" spans="2:4" ht="15" customHeight="1" x14ac:dyDescent="0.35">
      <c r="B2355" s="250"/>
      <c r="C2355" s="16" t="s">
        <v>855</v>
      </c>
      <c r="D2355" s="102"/>
    </row>
    <row r="2356" spans="2:4" ht="15" customHeight="1" x14ac:dyDescent="0.35">
      <c r="B2356" s="250"/>
      <c r="C2356" s="16" t="s">
        <v>856</v>
      </c>
      <c r="D2356" s="102"/>
    </row>
    <row r="2357" spans="2:4" ht="15" customHeight="1" x14ac:dyDescent="0.35">
      <c r="B2357" s="110" t="s">
        <v>322</v>
      </c>
      <c r="C2357" s="239" t="s">
        <v>857</v>
      </c>
      <c r="D2357" s="240"/>
    </row>
    <row r="2358" spans="2:4" ht="15" customHeight="1" x14ac:dyDescent="0.35">
      <c r="B2358" s="110" t="s">
        <v>323</v>
      </c>
      <c r="C2358" s="239" t="s">
        <v>759</v>
      </c>
      <c r="D2358" s="240"/>
    </row>
    <row r="2359" spans="2:4" ht="15" customHeight="1" x14ac:dyDescent="0.35">
      <c r="B2359" s="110" t="s">
        <v>324</v>
      </c>
      <c r="C2359" s="251" t="s">
        <v>325</v>
      </c>
      <c r="D2359" s="252"/>
    </row>
    <row r="2360" spans="2:4" ht="15" customHeight="1" thickBot="1" x14ac:dyDescent="0.4">
      <c r="B2360" s="11" t="s">
        <v>326</v>
      </c>
      <c r="C2360" s="270" t="s">
        <v>759</v>
      </c>
      <c r="D2360" s="246"/>
    </row>
    <row r="2362" spans="2:4" ht="15" customHeight="1" thickBot="1" x14ac:dyDescent="0.4"/>
    <row r="2363" spans="2:4" ht="15" customHeight="1" thickBot="1" x14ac:dyDescent="0.4">
      <c r="B2363" s="6"/>
      <c r="C2363" s="208" t="str" cm="1">
        <f t="array" aca="1" ref="C2363" ca="1">HYPERLINK("#"&amp;CELL("address",INDEX('Data Items List'!C:C,MATCH("Data Item", 'Data Items List'!C:C,0))),"Return to data items list")</f>
        <v>Return to data items list</v>
      </c>
      <c r="D2363" s="209"/>
    </row>
    <row r="2364" spans="2:4" ht="15" customHeight="1" x14ac:dyDescent="0.35">
      <c r="B2364" s="8" t="s">
        <v>304</v>
      </c>
      <c r="C2364" s="248" t="s">
        <v>205</v>
      </c>
      <c r="D2364" s="249"/>
    </row>
    <row r="2365" spans="2:4" ht="15" customHeight="1" x14ac:dyDescent="0.35">
      <c r="B2365" s="110" t="s">
        <v>305</v>
      </c>
      <c r="C2365" s="239" t="s">
        <v>759</v>
      </c>
      <c r="D2365" s="240"/>
    </row>
    <row r="2366" spans="2:4" ht="15" customHeight="1" x14ac:dyDescent="0.35">
      <c r="B2366" s="110" t="s">
        <v>307</v>
      </c>
      <c r="C2366" s="239" t="s">
        <v>849</v>
      </c>
      <c r="D2366" s="240"/>
    </row>
    <row r="2367" spans="2:4" ht="15" customHeight="1" x14ac:dyDescent="0.35">
      <c r="B2367" s="110" t="s">
        <v>309</v>
      </c>
      <c r="C2367" s="239" t="s">
        <v>760</v>
      </c>
      <c r="D2367" s="240"/>
    </row>
    <row r="2368" spans="2:4" ht="15" customHeight="1" x14ac:dyDescent="0.35">
      <c r="B2368" s="110" t="s">
        <v>311</v>
      </c>
      <c r="C2368" s="239" t="s">
        <v>858</v>
      </c>
      <c r="D2368" s="240"/>
    </row>
    <row r="2369" spans="2:4" ht="15" customHeight="1" x14ac:dyDescent="0.35">
      <c r="B2369" s="110" t="s">
        <v>313</v>
      </c>
      <c r="C2369" s="239" t="s">
        <v>314</v>
      </c>
      <c r="D2369" s="240"/>
    </row>
    <row r="2370" spans="2:4" ht="15" customHeight="1" x14ac:dyDescent="0.35">
      <c r="B2370" s="110" t="s">
        <v>762</v>
      </c>
      <c r="C2370" s="105" t="s">
        <v>330</v>
      </c>
      <c r="D2370" s="106"/>
    </row>
    <row r="2371" spans="2:4" ht="15" customHeight="1" x14ac:dyDescent="0.35">
      <c r="B2371" s="110" t="s">
        <v>1985</v>
      </c>
      <c r="C2371" s="239" t="s">
        <v>532</v>
      </c>
      <c r="D2371" s="240"/>
    </row>
    <row r="2372" spans="2:4" ht="15" customHeight="1" x14ac:dyDescent="0.35">
      <c r="B2372" s="250" t="s">
        <v>317</v>
      </c>
      <c r="C2372" s="9" t="s">
        <v>318</v>
      </c>
      <c r="D2372" s="10" t="s">
        <v>319</v>
      </c>
    </row>
    <row r="2373" spans="2:4" ht="15" customHeight="1" x14ac:dyDescent="0.35">
      <c r="B2373" s="250"/>
      <c r="C2373" s="16" t="s">
        <v>448</v>
      </c>
      <c r="D2373" s="10"/>
    </row>
    <row r="2374" spans="2:4" ht="15" customHeight="1" x14ac:dyDescent="0.35">
      <c r="B2374" s="250"/>
      <c r="C2374" s="16" t="s">
        <v>449</v>
      </c>
      <c r="D2374" s="102"/>
    </row>
    <row r="2375" spans="2:4" ht="15" customHeight="1" x14ac:dyDescent="0.35">
      <c r="B2375" s="250"/>
      <c r="C2375" s="16" t="s">
        <v>855</v>
      </c>
      <c r="D2375" s="102"/>
    </row>
    <row r="2376" spans="2:4" ht="15" customHeight="1" x14ac:dyDescent="0.35">
      <c r="B2376" s="250"/>
      <c r="C2376" s="16" t="s">
        <v>859</v>
      </c>
      <c r="D2376" s="102"/>
    </row>
    <row r="2377" spans="2:4" ht="15" customHeight="1" x14ac:dyDescent="0.35">
      <c r="B2377" s="110" t="s">
        <v>322</v>
      </c>
      <c r="C2377" s="239" t="s">
        <v>860</v>
      </c>
      <c r="D2377" s="240"/>
    </row>
    <row r="2378" spans="2:4" ht="15" customHeight="1" x14ac:dyDescent="0.35">
      <c r="B2378" s="110" t="s">
        <v>323</v>
      </c>
      <c r="C2378" s="239" t="s">
        <v>759</v>
      </c>
      <c r="D2378" s="240"/>
    </row>
    <row r="2379" spans="2:4" ht="15" customHeight="1" x14ac:dyDescent="0.35">
      <c r="B2379" s="110" t="s">
        <v>324</v>
      </c>
      <c r="C2379" s="251" t="s">
        <v>325</v>
      </c>
      <c r="D2379" s="252"/>
    </row>
    <row r="2380" spans="2:4" ht="15" customHeight="1" thickBot="1" x14ac:dyDescent="0.4">
      <c r="B2380" s="11" t="s">
        <v>326</v>
      </c>
      <c r="C2380" s="270" t="s">
        <v>759</v>
      </c>
      <c r="D2380" s="246"/>
    </row>
    <row r="2382" spans="2:4" ht="15" customHeight="1" thickBot="1" x14ac:dyDescent="0.4"/>
    <row r="2383" spans="2:4" ht="15" customHeight="1" thickBot="1" x14ac:dyDescent="0.4">
      <c r="B2383" s="6"/>
      <c r="C2383" s="208" t="str" cm="1">
        <f t="array" aca="1" ref="C2383" ca="1">HYPERLINK("#"&amp;CELL("address",INDEX('Data Items List'!C:C,MATCH("Data Item", 'Data Items List'!C:C,0))),"Return to data items list")</f>
        <v>Return to data items list</v>
      </c>
      <c r="D2383" s="209"/>
    </row>
    <row r="2384" spans="2:4" ht="15" customHeight="1" x14ac:dyDescent="0.35">
      <c r="B2384" s="8" t="s">
        <v>304</v>
      </c>
      <c r="C2384" s="248" t="s">
        <v>206</v>
      </c>
      <c r="D2384" s="249"/>
    </row>
    <row r="2385" spans="2:4" ht="15" customHeight="1" x14ac:dyDescent="0.35">
      <c r="B2385" s="110" t="s">
        <v>305</v>
      </c>
      <c r="C2385" s="239" t="s">
        <v>759</v>
      </c>
      <c r="D2385" s="240"/>
    </row>
    <row r="2386" spans="2:4" ht="15" customHeight="1" x14ac:dyDescent="0.35">
      <c r="B2386" s="110" t="s">
        <v>307</v>
      </c>
      <c r="C2386" s="239" t="s">
        <v>849</v>
      </c>
      <c r="D2386" s="240"/>
    </row>
    <row r="2387" spans="2:4" ht="15" customHeight="1" x14ac:dyDescent="0.35">
      <c r="B2387" s="110" t="s">
        <v>309</v>
      </c>
      <c r="C2387" s="239" t="s">
        <v>760</v>
      </c>
      <c r="D2387" s="240"/>
    </row>
    <row r="2388" spans="2:4" ht="15" customHeight="1" x14ac:dyDescent="0.35">
      <c r="B2388" s="110" t="s">
        <v>311</v>
      </c>
      <c r="C2388" s="239" t="s">
        <v>861</v>
      </c>
      <c r="D2388" s="240"/>
    </row>
    <row r="2389" spans="2:4" ht="15" customHeight="1" x14ac:dyDescent="0.35">
      <c r="B2389" s="110" t="s">
        <v>313</v>
      </c>
      <c r="C2389" s="239" t="s">
        <v>314</v>
      </c>
      <c r="D2389" s="240"/>
    </row>
    <row r="2390" spans="2:4" ht="15" customHeight="1" x14ac:dyDescent="0.35">
      <c r="B2390" s="110" t="s">
        <v>762</v>
      </c>
      <c r="C2390" s="105" t="s">
        <v>330</v>
      </c>
      <c r="D2390" s="106"/>
    </row>
    <row r="2391" spans="2:4" ht="15" customHeight="1" x14ac:dyDescent="0.35">
      <c r="B2391" s="110" t="s">
        <v>1985</v>
      </c>
      <c r="C2391" s="239" t="s">
        <v>532</v>
      </c>
      <c r="D2391" s="240"/>
    </row>
    <row r="2392" spans="2:4" ht="15" customHeight="1" x14ac:dyDescent="0.35">
      <c r="B2392" s="250" t="s">
        <v>317</v>
      </c>
      <c r="C2392" s="9" t="s">
        <v>318</v>
      </c>
      <c r="D2392" s="10" t="s">
        <v>319</v>
      </c>
    </row>
    <row r="2393" spans="2:4" ht="15" customHeight="1" x14ac:dyDescent="0.35">
      <c r="B2393" s="250"/>
      <c r="C2393" s="16" t="s">
        <v>448</v>
      </c>
      <c r="D2393" s="10"/>
    </row>
    <row r="2394" spans="2:4" ht="15" customHeight="1" x14ac:dyDescent="0.35">
      <c r="B2394" s="250"/>
      <c r="C2394" s="16" t="s">
        <v>449</v>
      </c>
      <c r="D2394" s="102"/>
    </row>
    <row r="2395" spans="2:4" ht="15" customHeight="1" x14ac:dyDescent="0.35">
      <c r="B2395" s="250"/>
      <c r="C2395" s="16" t="s">
        <v>855</v>
      </c>
      <c r="D2395" s="102"/>
    </row>
    <row r="2396" spans="2:4" ht="15" customHeight="1" x14ac:dyDescent="0.35">
      <c r="B2396" s="250"/>
      <c r="C2396" s="16" t="s">
        <v>862</v>
      </c>
      <c r="D2396" s="102"/>
    </row>
    <row r="2397" spans="2:4" ht="15" customHeight="1" x14ac:dyDescent="0.35">
      <c r="B2397" s="110" t="s">
        <v>322</v>
      </c>
      <c r="C2397" s="239" t="s">
        <v>863</v>
      </c>
      <c r="D2397" s="240"/>
    </row>
    <row r="2398" spans="2:4" ht="15" customHeight="1" x14ac:dyDescent="0.35">
      <c r="B2398" s="110" t="s">
        <v>323</v>
      </c>
      <c r="C2398" s="239" t="s">
        <v>759</v>
      </c>
      <c r="D2398" s="240"/>
    </row>
    <row r="2399" spans="2:4" ht="15" customHeight="1" x14ac:dyDescent="0.35">
      <c r="B2399" s="110" t="s">
        <v>324</v>
      </c>
      <c r="C2399" s="251" t="s">
        <v>325</v>
      </c>
      <c r="D2399" s="252"/>
    </row>
    <row r="2400" spans="2:4" ht="15" customHeight="1" thickBot="1" x14ac:dyDescent="0.4">
      <c r="B2400" s="11" t="s">
        <v>326</v>
      </c>
      <c r="C2400" s="270" t="s">
        <v>759</v>
      </c>
      <c r="D2400" s="246"/>
    </row>
    <row r="2402" spans="2:4" ht="15" customHeight="1" thickBot="1" x14ac:dyDescent="0.4"/>
    <row r="2403" spans="2:4" ht="15" customHeight="1" thickBot="1" x14ac:dyDescent="0.4">
      <c r="B2403" s="6"/>
      <c r="C2403" s="208" t="str" cm="1">
        <f t="array" aca="1" ref="C2403" ca="1">HYPERLINK("#"&amp;CELL("address",INDEX('Data Items List'!C:C,MATCH("Data Item", 'Data Items List'!C:C,0))),"Return to data items list")</f>
        <v>Return to data items list</v>
      </c>
      <c r="D2403" s="209"/>
    </row>
    <row r="2404" spans="2:4" ht="15" customHeight="1" x14ac:dyDescent="0.35">
      <c r="B2404" s="8" t="s">
        <v>304</v>
      </c>
      <c r="C2404" s="248" t="s">
        <v>207</v>
      </c>
      <c r="D2404" s="249"/>
    </row>
    <row r="2405" spans="2:4" ht="15" customHeight="1" x14ac:dyDescent="0.35">
      <c r="B2405" s="110" t="s">
        <v>305</v>
      </c>
      <c r="C2405" s="239" t="s">
        <v>759</v>
      </c>
      <c r="D2405" s="240"/>
    </row>
    <row r="2406" spans="2:4" ht="15" customHeight="1" x14ac:dyDescent="0.35">
      <c r="B2406" s="110" t="s">
        <v>307</v>
      </c>
      <c r="C2406" s="239" t="s">
        <v>849</v>
      </c>
      <c r="D2406" s="240"/>
    </row>
    <row r="2407" spans="2:4" ht="15" customHeight="1" x14ac:dyDescent="0.35">
      <c r="B2407" s="110" t="s">
        <v>309</v>
      </c>
      <c r="C2407" s="239" t="s">
        <v>760</v>
      </c>
      <c r="D2407" s="240"/>
    </row>
    <row r="2408" spans="2:4" ht="15" customHeight="1" x14ac:dyDescent="0.35">
      <c r="B2408" s="110" t="s">
        <v>311</v>
      </c>
      <c r="C2408" s="239" t="s">
        <v>864</v>
      </c>
      <c r="D2408" s="240"/>
    </row>
    <row r="2409" spans="2:4" ht="15" customHeight="1" x14ac:dyDescent="0.35">
      <c r="B2409" s="110" t="s">
        <v>313</v>
      </c>
      <c r="C2409" s="239" t="s">
        <v>314</v>
      </c>
      <c r="D2409" s="240"/>
    </row>
    <row r="2410" spans="2:4" ht="15" customHeight="1" x14ac:dyDescent="0.35">
      <c r="B2410" s="110" t="s">
        <v>762</v>
      </c>
      <c r="C2410" s="105" t="s">
        <v>330</v>
      </c>
      <c r="D2410" s="106"/>
    </row>
    <row r="2411" spans="2:4" ht="15" customHeight="1" x14ac:dyDescent="0.35">
      <c r="B2411" s="110" t="s">
        <v>1985</v>
      </c>
      <c r="C2411" s="239" t="s">
        <v>532</v>
      </c>
      <c r="D2411" s="240"/>
    </row>
    <row r="2412" spans="2:4" ht="15" customHeight="1" x14ac:dyDescent="0.35">
      <c r="B2412" s="250" t="s">
        <v>317</v>
      </c>
      <c r="C2412" s="9" t="s">
        <v>318</v>
      </c>
      <c r="D2412" s="10" t="s">
        <v>319</v>
      </c>
    </row>
    <row r="2413" spans="2:4" ht="15" customHeight="1" x14ac:dyDescent="0.35">
      <c r="B2413" s="250"/>
      <c r="C2413" s="16" t="s">
        <v>448</v>
      </c>
      <c r="D2413" s="10"/>
    </row>
    <row r="2414" spans="2:4" ht="15" customHeight="1" x14ac:dyDescent="0.35">
      <c r="B2414" s="250"/>
      <c r="C2414" s="16" t="s">
        <v>449</v>
      </c>
      <c r="D2414" s="102"/>
    </row>
    <row r="2415" spans="2:4" ht="15" customHeight="1" x14ac:dyDescent="0.35">
      <c r="B2415" s="250"/>
      <c r="C2415" s="16" t="s">
        <v>855</v>
      </c>
      <c r="D2415" s="102"/>
    </row>
    <row r="2416" spans="2:4" ht="15" customHeight="1" x14ac:dyDescent="0.35">
      <c r="B2416" s="250"/>
      <c r="C2416" s="16" t="s">
        <v>865</v>
      </c>
      <c r="D2416" s="102"/>
    </row>
    <row r="2417" spans="2:4" ht="15" customHeight="1" x14ac:dyDescent="0.35">
      <c r="B2417" s="110" t="s">
        <v>322</v>
      </c>
      <c r="C2417" s="239" t="s">
        <v>866</v>
      </c>
      <c r="D2417" s="240"/>
    </row>
    <row r="2418" spans="2:4" ht="15" customHeight="1" x14ac:dyDescent="0.35">
      <c r="B2418" s="110" t="s">
        <v>323</v>
      </c>
      <c r="C2418" s="239" t="s">
        <v>759</v>
      </c>
      <c r="D2418" s="240"/>
    </row>
    <row r="2419" spans="2:4" ht="15" customHeight="1" x14ac:dyDescent="0.35">
      <c r="B2419" s="110" t="s">
        <v>324</v>
      </c>
      <c r="C2419" s="251" t="s">
        <v>325</v>
      </c>
      <c r="D2419" s="252"/>
    </row>
    <row r="2420" spans="2:4" ht="15" customHeight="1" thickBot="1" x14ac:dyDescent="0.4">
      <c r="B2420" s="11" t="s">
        <v>326</v>
      </c>
      <c r="C2420" s="270" t="s">
        <v>759</v>
      </c>
      <c r="D2420" s="246"/>
    </row>
    <row r="2422" spans="2:4" ht="15" customHeight="1" thickBot="1" x14ac:dyDescent="0.4"/>
    <row r="2423" spans="2:4" ht="15" customHeight="1" thickBot="1" x14ac:dyDescent="0.4">
      <c r="B2423" s="6"/>
      <c r="C2423" s="208" t="str" cm="1">
        <f t="array" aca="1" ref="C2423" ca="1">HYPERLINK("#"&amp;CELL("address",INDEX('Data Items List'!C:C,MATCH("Data Item", 'Data Items List'!C:C,0))),"Return to data items list")</f>
        <v>Return to data items list</v>
      </c>
      <c r="D2423" s="209"/>
    </row>
    <row r="2424" spans="2:4" ht="15" customHeight="1" x14ac:dyDescent="0.35">
      <c r="B2424" s="8" t="s">
        <v>304</v>
      </c>
      <c r="C2424" s="248" t="s">
        <v>208</v>
      </c>
      <c r="D2424" s="249"/>
    </row>
    <row r="2425" spans="2:4" ht="15" customHeight="1" x14ac:dyDescent="0.35">
      <c r="B2425" s="110" t="s">
        <v>305</v>
      </c>
      <c r="C2425" s="239" t="s">
        <v>759</v>
      </c>
      <c r="D2425" s="240"/>
    </row>
    <row r="2426" spans="2:4" ht="15" customHeight="1" x14ac:dyDescent="0.35">
      <c r="B2426" s="110" t="s">
        <v>307</v>
      </c>
      <c r="C2426" s="239" t="s">
        <v>849</v>
      </c>
      <c r="D2426" s="240"/>
    </row>
    <row r="2427" spans="2:4" ht="15" customHeight="1" x14ac:dyDescent="0.35">
      <c r="B2427" s="110" t="s">
        <v>309</v>
      </c>
      <c r="C2427" s="239" t="s">
        <v>760</v>
      </c>
      <c r="D2427" s="240"/>
    </row>
    <row r="2428" spans="2:4" ht="15" customHeight="1" x14ac:dyDescent="0.35">
      <c r="B2428" s="110" t="s">
        <v>311</v>
      </c>
      <c r="C2428" s="239" t="s">
        <v>867</v>
      </c>
      <c r="D2428" s="240"/>
    </row>
    <row r="2429" spans="2:4" ht="15" customHeight="1" x14ac:dyDescent="0.35">
      <c r="B2429" s="110" t="s">
        <v>313</v>
      </c>
      <c r="C2429" s="239" t="s">
        <v>314</v>
      </c>
      <c r="D2429" s="240"/>
    </row>
    <row r="2430" spans="2:4" ht="15" customHeight="1" x14ac:dyDescent="0.35">
      <c r="B2430" s="110" t="s">
        <v>762</v>
      </c>
      <c r="C2430" s="105" t="s">
        <v>330</v>
      </c>
      <c r="D2430" s="106"/>
    </row>
    <row r="2431" spans="2:4" ht="15" customHeight="1" x14ac:dyDescent="0.35">
      <c r="B2431" s="110" t="s">
        <v>1985</v>
      </c>
      <c r="C2431" s="239" t="s">
        <v>532</v>
      </c>
      <c r="D2431" s="240"/>
    </row>
    <row r="2432" spans="2:4" ht="15" customHeight="1" x14ac:dyDescent="0.35">
      <c r="B2432" s="250" t="s">
        <v>317</v>
      </c>
      <c r="C2432" s="9" t="s">
        <v>318</v>
      </c>
      <c r="D2432" s="10" t="s">
        <v>319</v>
      </c>
    </row>
    <row r="2433" spans="2:4" ht="15" customHeight="1" x14ac:dyDescent="0.35">
      <c r="B2433" s="250"/>
      <c r="C2433" s="16" t="s">
        <v>448</v>
      </c>
      <c r="D2433" s="10"/>
    </row>
    <row r="2434" spans="2:4" ht="15" customHeight="1" x14ac:dyDescent="0.35">
      <c r="B2434" s="250"/>
      <c r="C2434" s="16" t="s">
        <v>449</v>
      </c>
      <c r="D2434" s="102"/>
    </row>
    <row r="2435" spans="2:4" ht="15" customHeight="1" x14ac:dyDescent="0.35">
      <c r="B2435" s="250"/>
      <c r="C2435" s="16" t="s">
        <v>855</v>
      </c>
      <c r="D2435" s="102"/>
    </row>
    <row r="2436" spans="2:4" ht="15" customHeight="1" x14ac:dyDescent="0.35">
      <c r="B2436" s="250"/>
      <c r="C2436" s="16" t="s">
        <v>868</v>
      </c>
      <c r="D2436" s="102"/>
    </row>
    <row r="2437" spans="2:4" ht="15" customHeight="1" x14ac:dyDescent="0.35">
      <c r="B2437" s="110" t="s">
        <v>322</v>
      </c>
      <c r="C2437" s="239" t="s">
        <v>869</v>
      </c>
      <c r="D2437" s="240"/>
    </row>
    <row r="2438" spans="2:4" ht="15" customHeight="1" x14ac:dyDescent="0.35">
      <c r="B2438" s="110" t="s">
        <v>323</v>
      </c>
      <c r="C2438" s="239" t="s">
        <v>759</v>
      </c>
      <c r="D2438" s="240"/>
    </row>
    <row r="2439" spans="2:4" ht="15" customHeight="1" x14ac:dyDescent="0.35">
      <c r="B2439" s="110" t="s">
        <v>324</v>
      </c>
      <c r="C2439" s="251" t="s">
        <v>325</v>
      </c>
      <c r="D2439" s="252"/>
    </row>
    <row r="2440" spans="2:4" ht="15" customHeight="1" thickBot="1" x14ac:dyDescent="0.4">
      <c r="B2440" s="11" t="s">
        <v>326</v>
      </c>
      <c r="C2440" s="270" t="s">
        <v>759</v>
      </c>
      <c r="D2440" s="246"/>
    </row>
    <row r="2442" spans="2:4" ht="15" customHeight="1" thickBot="1" x14ac:dyDescent="0.4"/>
    <row r="2443" spans="2:4" ht="15" customHeight="1" thickBot="1" x14ac:dyDescent="0.4">
      <c r="B2443" s="6"/>
      <c r="C2443" s="208" t="str" cm="1">
        <f t="array" aca="1" ref="C2443" ca="1">HYPERLINK("#"&amp;CELL("address",INDEX('Data Items List'!C:C,MATCH("Data Item", 'Data Items List'!C:C,0))),"Return to data items list")</f>
        <v>Return to data items list</v>
      </c>
      <c r="D2443" s="209"/>
    </row>
    <row r="2444" spans="2:4" ht="15" customHeight="1" x14ac:dyDescent="0.35">
      <c r="B2444" s="8" t="s">
        <v>304</v>
      </c>
      <c r="C2444" s="248" t="s">
        <v>209</v>
      </c>
      <c r="D2444" s="249"/>
    </row>
    <row r="2445" spans="2:4" ht="15" customHeight="1" x14ac:dyDescent="0.35">
      <c r="B2445" s="110" t="s">
        <v>305</v>
      </c>
      <c r="C2445" s="239" t="s">
        <v>759</v>
      </c>
      <c r="D2445" s="240"/>
    </row>
    <row r="2446" spans="2:4" ht="15" customHeight="1" x14ac:dyDescent="0.35">
      <c r="B2446" s="110" t="s">
        <v>307</v>
      </c>
      <c r="C2446" s="239" t="s">
        <v>849</v>
      </c>
      <c r="D2446" s="240"/>
    </row>
    <row r="2447" spans="2:4" ht="15" customHeight="1" x14ac:dyDescent="0.35">
      <c r="B2447" s="110" t="s">
        <v>309</v>
      </c>
      <c r="C2447" s="239" t="s">
        <v>760</v>
      </c>
      <c r="D2447" s="240"/>
    </row>
    <row r="2448" spans="2:4" ht="15" customHeight="1" x14ac:dyDescent="0.35">
      <c r="B2448" s="110" t="s">
        <v>311</v>
      </c>
      <c r="C2448" s="239" t="s">
        <v>870</v>
      </c>
      <c r="D2448" s="240"/>
    </row>
    <row r="2449" spans="2:4" ht="15" customHeight="1" x14ac:dyDescent="0.35">
      <c r="B2449" s="110" t="s">
        <v>313</v>
      </c>
      <c r="C2449" s="239" t="s">
        <v>314</v>
      </c>
      <c r="D2449" s="240"/>
    </row>
    <row r="2450" spans="2:4" ht="15" customHeight="1" x14ac:dyDescent="0.35">
      <c r="B2450" s="110" t="s">
        <v>762</v>
      </c>
      <c r="C2450" s="105" t="s">
        <v>330</v>
      </c>
      <c r="D2450" s="106"/>
    </row>
    <row r="2451" spans="2:4" ht="15" customHeight="1" x14ac:dyDescent="0.35">
      <c r="B2451" s="110" t="s">
        <v>1985</v>
      </c>
      <c r="C2451" s="239" t="s">
        <v>532</v>
      </c>
      <c r="D2451" s="240"/>
    </row>
    <row r="2452" spans="2:4" ht="15" customHeight="1" x14ac:dyDescent="0.35">
      <c r="B2452" s="250" t="s">
        <v>317</v>
      </c>
      <c r="C2452" s="9" t="s">
        <v>318</v>
      </c>
      <c r="D2452" s="10" t="s">
        <v>319</v>
      </c>
    </row>
    <row r="2453" spans="2:4" ht="15" customHeight="1" x14ac:dyDescent="0.35">
      <c r="B2453" s="250"/>
      <c r="C2453" s="16" t="s">
        <v>448</v>
      </c>
      <c r="D2453" s="10"/>
    </row>
    <row r="2454" spans="2:4" ht="15" customHeight="1" x14ac:dyDescent="0.35">
      <c r="B2454" s="250"/>
      <c r="C2454" s="16" t="s">
        <v>449</v>
      </c>
      <c r="D2454" s="102"/>
    </row>
    <row r="2455" spans="2:4" ht="15" customHeight="1" x14ac:dyDescent="0.35">
      <c r="B2455" s="250"/>
      <c r="C2455" s="16" t="s">
        <v>855</v>
      </c>
      <c r="D2455" s="102"/>
    </row>
    <row r="2456" spans="2:4" ht="15" customHeight="1" x14ac:dyDescent="0.35">
      <c r="B2456" s="250"/>
      <c r="C2456" s="16" t="s">
        <v>871</v>
      </c>
      <c r="D2456" s="102"/>
    </row>
    <row r="2457" spans="2:4" ht="15" customHeight="1" x14ac:dyDescent="0.35">
      <c r="B2457" s="110" t="s">
        <v>322</v>
      </c>
      <c r="C2457" s="239" t="s">
        <v>872</v>
      </c>
      <c r="D2457" s="240"/>
    </row>
    <row r="2458" spans="2:4" ht="15" customHeight="1" x14ac:dyDescent="0.35">
      <c r="B2458" s="110" t="s">
        <v>323</v>
      </c>
      <c r="C2458" s="239" t="s">
        <v>759</v>
      </c>
      <c r="D2458" s="240"/>
    </row>
    <row r="2459" spans="2:4" ht="15" customHeight="1" x14ac:dyDescent="0.35">
      <c r="B2459" s="110" t="s">
        <v>324</v>
      </c>
      <c r="C2459" s="251" t="s">
        <v>325</v>
      </c>
      <c r="D2459" s="252"/>
    </row>
    <row r="2460" spans="2:4" ht="15" customHeight="1" thickBot="1" x14ac:dyDescent="0.4">
      <c r="B2460" s="11" t="s">
        <v>326</v>
      </c>
      <c r="C2460" s="270" t="s">
        <v>759</v>
      </c>
      <c r="D2460" s="246"/>
    </row>
    <row r="2462" spans="2:4" ht="15" customHeight="1" thickBot="1" x14ac:dyDescent="0.4"/>
    <row r="2463" spans="2:4" ht="15" customHeight="1" thickBot="1" x14ac:dyDescent="0.4">
      <c r="B2463" s="6"/>
      <c r="C2463" s="208" t="str" cm="1">
        <f t="array" aca="1" ref="C2463" ca="1">HYPERLINK("#"&amp;CELL("address",INDEX('Data Items List'!C:C,MATCH("Data Item", 'Data Items List'!C:C,0))),"Return to data items list")</f>
        <v>Return to data items list</v>
      </c>
      <c r="D2463" s="209"/>
    </row>
    <row r="2464" spans="2:4" ht="15" customHeight="1" x14ac:dyDescent="0.35">
      <c r="B2464" s="8" t="s">
        <v>304</v>
      </c>
      <c r="C2464" s="248" t="s">
        <v>210</v>
      </c>
      <c r="D2464" s="249"/>
    </row>
    <row r="2465" spans="2:4" ht="15" customHeight="1" x14ac:dyDescent="0.35">
      <c r="B2465" s="110" t="s">
        <v>305</v>
      </c>
      <c r="C2465" s="239" t="s">
        <v>759</v>
      </c>
      <c r="D2465" s="240"/>
    </row>
    <row r="2466" spans="2:4" ht="15" customHeight="1" x14ac:dyDescent="0.35">
      <c r="B2466" s="110" t="s">
        <v>307</v>
      </c>
      <c r="C2466" s="239" t="s">
        <v>849</v>
      </c>
      <c r="D2466" s="240"/>
    </row>
    <row r="2467" spans="2:4" ht="15" customHeight="1" x14ac:dyDescent="0.35">
      <c r="B2467" s="110" t="s">
        <v>309</v>
      </c>
      <c r="C2467" s="239" t="s">
        <v>760</v>
      </c>
      <c r="D2467" s="240"/>
    </row>
    <row r="2468" spans="2:4" ht="15" customHeight="1" x14ac:dyDescent="0.35">
      <c r="B2468" s="110" t="s">
        <v>311</v>
      </c>
      <c r="C2468" s="239" t="s">
        <v>873</v>
      </c>
      <c r="D2468" s="240"/>
    </row>
    <row r="2469" spans="2:4" ht="15" customHeight="1" x14ac:dyDescent="0.35">
      <c r="B2469" s="110" t="s">
        <v>313</v>
      </c>
      <c r="C2469" s="239" t="s">
        <v>314</v>
      </c>
      <c r="D2469" s="240"/>
    </row>
    <row r="2470" spans="2:4" ht="15" customHeight="1" x14ac:dyDescent="0.35">
      <c r="B2470" s="110" t="s">
        <v>762</v>
      </c>
      <c r="C2470" s="105" t="s">
        <v>330</v>
      </c>
      <c r="D2470" s="106"/>
    </row>
    <row r="2471" spans="2:4" ht="15" customHeight="1" x14ac:dyDescent="0.35">
      <c r="B2471" s="110" t="s">
        <v>1985</v>
      </c>
      <c r="C2471" s="239" t="s">
        <v>532</v>
      </c>
      <c r="D2471" s="240"/>
    </row>
    <row r="2472" spans="2:4" ht="15" customHeight="1" x14ac:dyDescent="0.35">
      <c r="B2472" s="250" t="s">
        <v>317</v>
      </c>
      <c r="C2472" s="9" t="s">
        <v>318</v>
      </c>
      <c r="D2472" s="10" t="s">
        <v>319</v>
      </c>
    </row>
    <row r="2473" spans="2:4" ht="15" customHeight="1" x14ac:dyDescent="0.35">
      <c r="B2473" s="250"/>
      <c r="C2473" s="16" t="s">
        <v>448</v>
      </c>
      <c r="D2473" s="10"/>
    </row>
    <row r="2474" spans="2:4" ht="15" customHeight="1" x14ac:dyDescent="0.35">
      <c r="B2474" s="250"/>
      <c r="C2474" s="16" t="s">
        <v>449</v>
      </c>
      <c r="D2474" s="102"/>
    </row>
    <row r="2475" spans="2:4" ht="15" customHeight="1" x14ac:dyDescent="0.35">
      <c r="B2475" s="250"/>
      <c r="C2475" s="16" t="s">
        <v>855</v>
      </c>
      <c r="D2475" s="102"/>
    </row>
    <row r="2476" spans="2:4" ht="15" customHeight="1" x14ac:dyDescent="0.35">
      <c r="B2476" s="250"/>
      <c r="C2476" s="16" t="s">
        <v>874</v>
      </c>
      <c r="D2476" s="102"/>
    </row>
    <row r="2477" spans="2:4" ht="15" customHeight="1" x14ac:dyDescent="0.35">
      <c r="B2477" s="110" t="s">
        <v>322</v>
      </c>
      <c r="C2477" s="239" t="s">
        <v>875</v>
      </c>
      <c r="D2477" s="240"/>
    </row>
    <row r="2478" spans="2:4" ht="15" customHeight="1" x14ac:dyDescent="0.35">
      <c r="B2478" s="110" t="s">
        <v>323</v>
      </c>
      <c r="C2478" s="239" t="s">
        <v>759</v>
      </c>
      <c r="D2478" s="240"/>
    </row>
    <row r="2479" spans="2:4" ht="15" customHeight="1" x14ac:dyDescent="0.35">
      <c r="B2479" s="110" t="s">
        <v>324</v>
      </c>
      <c r="C2479" s="251" t="s">
        <v>325</v>
      </c>
      <c r="D2479" s="252"/>
    </row>
    <row r="2480" spans="2:4" ht="15" customHeight="1" thickBot="1" x14ac:dyDescent="0.4">
      <c r="B2480" s="11" t="s">
        <v>326</v>
      </c>
      <c r="C2480" s="270" t="s">
        <v>759</v>
      </c>
      <c r="D2480" s="246"/>
    </row>
    <row r="2482" spans="2:4" ht="15" customHeight="1" thickBot="1" x14ac:dyDescent="0.4"/>
    <row r="2483" spans="2:4" ht="15" customHeight="1" thickBot="1" x14ac:dyDescent="0.4">
      <c r="B2483" s="6"/>
      <c r="C2483" s="208" t="str" cm="1">
        <f t="array" aca="1" ref="C2483" ca="1">HYPERLINK("#"&amp;CELL("address",INDEX('Data Items List'!C:C,MATCH("Data Item", 'Data Items List'!C:C,0))),"Return to data items list")</f>
        <v>Return to data items list</v>
      </c>
      <c r="D2483" s="209"/>
    </row>
    <row r="2484" spans="2:4" ht="15" customHeight="1" x14ac:dyDescent="0.35">
      <c r="B2484" s="8" t="s">
        <v>304</v>
      </c>
      <c r="C2484" s="248" t="s">
        <v>211</v>
      </c>
      <c r="D2484" s="249"/>
    </row>
    <row r="2485" spans="2:4" ht="15" customHeight="1" x14ac:dyDescent="0.35">
      <c r="B2485" s="110" t="s">
        <v>305</v>
      </c>
      <c r="C2485" s="239" t="s">
        <v>759</v>
      </c>
      <c r="D2485" s="240"/>
    </row>
    <row r="2486" spans="2:4" ht="15" customHeight="1" x14ac:dyDescent="0.35">
      <c r="B2486" s="110" t="s">
        <v>307</v>
      </c>
      <c r="C2486" s="239" t="s">
        <v>849</v>
      </c>
      <c r="D2486" s="240"/>
    </row>
    <row r="2487" spans="2:4" ht="15" customHeight="1" x14ac:dyDescent="0.35">
      <c r="B2487" s="110" t="s">
        <v>309</v>
      </c>
      <c r="C2487" s="239" t="s">
        <v>760</v>
      </c>
      <c r="D2487" s="240"/>
    </row>
    <row r="2488" spans="2:4" ht="15" customHeight="1" x14ac:dyDescent="0.35">
      <c r="B2488" s="110" t="s">
        <v>311</v>
      </c>
      <c r="C2488" s="239" t="s">
        <v>876</v>
      </c>
      <c r="D2488" s="240"/>
    </row>
    <row r="2489" spans="2:4" ht="15" customHeight="1" x14ac:dyDescent="0.35">
      <c r="B2489" s="110" t="s">
        <v>313</v>
      </c>
      <c r="C2489" s="239" t="s">
        <v>314</v>
      </c>
      <c r="D2489" s="240"/>
    </row>
    <row r="2490" spans="2:4" ht="15" customHeight="1" x14ac:dyDescent="0.35">
      <c r="B2490" s="110" t="s">
        <v>762</v>
      </c>
      <c r="C2490" s="105" t="s">
        <v>330</v>
      </c>
      <c r="D2490" s="106"/>
    </row>
    <row r="2491" spans="2:4" ht="15" customHeight="1" x14ac:dyDescent="0.35">
      <c r="B2491" s="110" t="s">
        <v>1985</v>
      </c>
      <c r="C2491" s="239" t="s">
        <v>532</v>
      </c>
      <c r="D2491" s="240"/>
    </row>
    <row r="2492" spans="2:4" ht="15" customHeight="1" x14ac:dyDescent="0.35">
      <c r="B2492" s="250" t="s">
        <v>317</v>
      </c>
      <c r="C2492" s="9" t="s">
        <v>318</v>
      </c>
      <c r="D2492" s="10" t="s">
        <v>319</v>
      </c>
    </row>
    <row r="2493" spans="2:4" ht="15" customHeight="1" x14ac:dyDescent="0.35">
      <c r="B2493" s="250"/>
      <c r="C2493" s="16" t="s">
        <v>448</v>
      </c>
      <c r="D2493" s="10"/>
    </row>
    <row r="2494" spans="2:4" ht="15" customHeight="1" x14ac:dyDescent="0.35">
      <c r="B2494" s="250"/>
      <c r="C2494" s="16" t="s">
        <v>449</v>
      </c>
      <c r="D2494" s="102"/>
    </row>
    <row r="2495" spans="2:4" ht="15" customHeight="1" x14ac:dyDescent="0.35">
      <c r="B2495" s="250"/>
      <c r="C2495" s="16" t="s">
        <v>855</v>
      </c>
      <c r="D2495" s="102"/>
    </row>
    <row r="2496" spans="2:4" ht="15" customHeight="1" x14ac:dyDescent="0.35">
      <c r="B2496" s="250"/>
      <c r="C2496" s="16" t="s">
        <v>877</v>
      </c>
      <c r="D2496" s="102"/>
    </row>
    <row r="2497" spans="2:4" ht="15" customHeight="1" x14ac:dyDescent="0.35">
      <c r="B2497" s="110" t="s">
        <v>322</v>
      </c>
      <c r="C2497" s="239" t="s">
        <v>878</v>
      </c>
      <c r="D2497" s="240"/>
    </row>
    <row r="2498" spans="2:4" ht="15" customHeight="1" x14ac:dyDescent="0.35">
      <c r="B2498" s="110" t="s">
        <v>323</v>
      </c>
      <c r="C2498" s="239" t="s">
        <v>759</v>
      </c>
      <c r="D2498" s="240"/>
    </row>
    <row r="2499" spans="2:4" ht="15" customHeight="1" x14ac:dyDescent="0.35">
      <c r="B2499" s="110" t="s">
        <v>324</v>
      </c>
      <c r="C2499" s="251" t="s">
        <v>325</v>
      </c>
      <c r="D2499" s="252"/>
    </row>
    <row r="2500" spans="2:4" ht="15" customHeight="1" thickBot="1" x14ac:dyDescent="0.4">
      <c r="B2500" s="11" t="s">
        <v>326</v>
      </c>
      <c r="C2500" s="270" t="s">
        <v>759</v>
      </c>
      <c r="D2500" s="246"/>
    </row>
    <row r="2502" spans="2:4" ht="15" customHeight="1" thickBot="1" x14ac:dyDescent="0.4"/>
    <row r="2503" spans="2:4" ht="15" customHeight="1" thickBot="1" x14ac:dyDescent="0.4">
      <c r="B2503" s="6"/>
      <c r="C2503" s="208" t="str" cm="1">
        <f t="array" aca="1" ref="C2503" ca="1">HYPERLINK("#"&amp;CELL("address",INDEX('Data Items List'!C:C,MATCH("Data Item", 'Data Items List'!C:C,0))),"Return to data items list")</f>
        <v>Return to data items list</v>
      </c>
      <c r="D2503" s="209"/>
    </row>
    <row r="2504" spans="2:4" ht="15" customHeight="1" x14ac:dyDescent="0.35">
      <c r="B2504" s="8" t="s">
        <v>304</v>
      </c>
      <c r="C2504" s="248" t="s">
        <v>212</v>
      </c>
      <c r="D2504" s="249"/>
    </row>
    <row r="2505" spans="2:4" ht="15" customHeight="1" x14ac:dyDescent="0.35">
      <c r="B2505" s="110" t="s">
        <v>305</v>
      </c>
      <c r="C2505" s="239" t="s">
        <v>759</v>
      </c>
      <c r="D2505" s="240"/>
    </row>
    <row r="2506" spans="2:4" ht="15" customHeight="1" x14ac:dyDescent="0.35">
      <c r="B2506" s="110" t="s">
        <v>307</v>
      </c>
      <c r="C2506" s="239" t="s">
        <v>849</v>
      </c>
      <c r="D2506" s="240"/>
    </row>
    <row r="2507" spans="2:4" ht="15" customHeight="1" x14ac:dyDescent="0.35">
      <c r="B2507" s="110" t="s">
        <v>309</v>
      </c>
      <c r="C2507" s="239" t="s">
        <v>760</v>
      </c>
      <c r="D2507" s="240"/>
    </row>
    <row r="2508" spans="2:4" ht="15" customHeight="1" x14ac:dyDescent="0.35">
      <c r="B2508" s="110" t="s">
        <v>311</v>
      </c>
      <c r="C2508" s="239" t="s">
        <v>879</v>
      </c>
      <c r="D2508" s="240"/>
    </row>
    <row r="2509" spans="2:4" ht="15" customHeight="1" x14ac:dyDescent="0.35">
      <c r="B2509" s="110" t="s">
        <v>313</v>
      </c>
      <c r="C2509" s="239" t="s">
        <v>314</v>
      </c>
      <c r="D2509" s="240"/>
    </row>
    <row r="2510" spans="2:4" ht="15" customHeight="1" x14ac:dyDescent="0.35">
      <c r="B2510" s="110" t="s">
        <v>762</v>
      </c>
      <c r="C2510" s="105" t="s">
        <v>330</v>
      </c>
      <c r="D2510" s="106"/>
    </row>
    <row r="2511" spans="2:4" ht="15" customHeight="1" x14ac:dyDescent="0.35">
      <c r="B2511" s="110" t="s">
        <v>1985</v>
      </c>
      <c r="C2511" s="239" t="s">
        <v>532</v>
      </c>
      <c r="D2511" s="240"/>
    </row>
    <row r="2512" spans="2:4" ht="15" customHeight="1" x14ac:dyDescent="0.35">
      <c r="B2512" s="250" t="s">
        <v>317</v>
      </c>
      <c r="C2512" s="9" t="s">
        <v>318</v>
      </c>
      <c r="D2512" s="10" t="s">
        <v>319</v>
      </c>
    </row>
    <row r="2513" spans="2:4" ht="15" customHeight="1" x14ac:dyDescent="0.35">
      <c r="B2513" s="250"/>
      <c r="C2513" s="16" t="s">
        <v>448</v>
      </c>
      <c r="D2513" s="10"/>
    </row>
    <row r="2514" spans="2:4" ht="15" customHeight="1" x14ac:dyDescent="0.35">
      <c r="B2514" s="250"/>
      <c r="C2514" s="16" t="s">
        <v>449</v>
      </c>
      <c r="D2514" s="102"/>
    </row>
    <row r="2515" spans="2:4" ht="15" customHeight="1" x14ac:dyDescent="0.35">
      <c r="B2515" s="250"/>
      <c r="C2515" s="16" t="s">
        <v>855</v>
      </c>
      <c r="D2515" s="102"/>
    </row>
    <row r="2516" spans="2:4" ht="15" customHeight="1" x14ac:dyDescent="0.35">
      <c r="B2516" s="250"/>
      <c r="C2516" s="16" t="s">
        <v>880</v>
      </c>
      <c r="D2516" s="102"/>
    </row>
    <row r="2517" spans="2:4" ht="15" customHeight="1" x14ac:dyDescent="0.35">
      <c r="B2517" s="110" t="s">
        <v>322</v>
      </c>
      <c r="C2517" s="239" t="s">
        <v>881</v>
      </c>
      <c r="D2517" s="240"/>
    </row>
    <row r="2518" spans="2:4" ht="15" customHeight="1" x14ac:dyDescent="0.35">
      <c r="B2518" s="110" t="s">
        <v>323</v>
      </c>
      <c r="C2518" s="239" t="s">
        <v>759</v>
      </c>
      <c r="D2518" s="240"/>
    </row>
    <row r="2519" spans="2:4" ht="15" customHeight="1" x14ac:dyDescent="0.35">
      <c r="B2519" s="110" t="s">
        <v>324</v>
      </c>
      <c r="C2519" s="251" t="s">
        <v>325</v>
      </c>
      <c r="D2519" s="252"/>
    </row>
    <row r="2520" spans="2:4" ht="15" customHeight="1" thickBot="1" x14ac:dyDescent="0.4">
      <c r="B2520" s="11" t="s">
        <v>326</v>
      </c>
      <c r="C2520" s="270" t="s">
        <v>759</v>
      </c>
      <c r="D2520" s="246"/>
    </row>
    <row r="2522" spans="2:4" ht="15" customHeight="1" thickBot="1" x14ac:dyDescent="0.4"/>
    <row r="2523" spans="2:4" ht="15" customHeight="1" thickBot="1" x14ac:dyDescent="0.4">
      <c r="B2523" s="6"/>
      <c r="C2523" s="208" t="str" cm="1">
        <f t="array" aca="1" ref="C2523" ca="1">HYPERLINK("#"&amp;CELL("address",INDEX('Data Items List'!C:C,MATCH("Data Item", 'Data Items List'!C:C,0))),"Return to data items list")</f>
        <v>Return to data items list</v>
      </c>
      <c r="D2523" s="209"/>
    </row>
    <row r="2524" spans="2:4" ht="15" customHeight="1" x14ac:dyDescent="0.35">
      <c r="B2524" s="8" t="s">
        <v>304</v>
      </c>
      <c r="C2524" s="248" t="s">
        <v>213</v>
      </c>
      <c r="D2524" s="249"/>
    </row>
    <row r="2525" spans="2:4" ht="15" customHeight="1" x14ac:dyDescent="0.35">
      <c r="B2525" s="110" t="s">
        <v>305</v>
      </c>
      <c r="C2525" s="239" t="s">
        <v>759</v>
      </c>
      <c r="D2525" s="240"/>
    </row>
    <row r="2526" spans="2:4" ht="15" customHeight="1" x14ac:dyDescent="0.35">
      <c r="B2526" s="110" t="s">
        <v>307</v>
      </c>
      <c r="C2526" s="239" t="s">
        <v>849</v>
      </c>
      <c r="D2526" s="240"/>
    </row>
    <row r="2527" spans="2:4" ht="15" customHeight="1" x14ac:dyDescent="0.35">
      <c r="B2527" s="110" t="s">
        <v>309</v>
      </c>
      <c r="C2527" s="239" t="s">
        <v>760</v>
      </c>
      <c r="D2527" s="240"/>
    </row>
    <row r="2528" spans="2:4" ht="15" customHeight="1" x14ac:dyDescent="0.35">
      <c r="B2528" s="110" t="s">
        <v>311</v>
      </c>
      <c r="C2528" s="239" t="s">
        <v>882</v>
      </c>
      <c r="D2528" s="240"/>
    </row>
    <row r="2529" spans="2:4" ht="15" customHeight="1" x14ac:dyDescent="0.35">
      <c r="B2529" s="110" t="s">
        <v>313</v>
      </c>
      <c r="C2529" s="239" t="s">
        <v>314</v>
      </c>
      <c r="D2529" s="240"/>
    </row>
    <row r="2530" spans="2:4" ht="15" customHeight="1" x14ac:dyDescent="0.35">
      <c r="B2530" s="110" t="s">
        <v>762</v>
      </c>
      <c r="C2530" s="105" t="s">
        <v>330</v>
      </c>
      <c r="D2530" s="106"/>
    </row>
    <row r="2531" spans="2:4" ht="15" customHeight="1" x14ac:dyDescent="0.35">
      <c r="B2531" s="110" t="s">
        <v>1985</v>
      </c>
      <c r="C2531" s="239" t="s">
        <v>532</v>
      </c>
      <c r="D2531" s="240"/>
    </row>
    <row r="2532" spans="2:4" ht="15" customHeight="1" x14ac:dyDescent="0.35">
      <c r="B2532" s="250" t="s">
        <v>317</v>
      </c>
      <c r="C2532" s="9" t="s">
        <v>318</v>
      </c>
      <c r="D2532" s="10" t="s">
        <v>319</v>
      </c>
    </row>
    <row r="2533" spans="2:4" ht="15" customHeight="1" x14ac:dyDescent="0.35">
      <c r="B2533" s="250"/>
      <c r="C2533" s="16" t="s">
        <v>448</v>
      </c>
      <c r="D2533" s="10"/>
    </row>
    <row r="2534" spans="2:4" ht="15" customHeight="1" x14ac:dyDescent="0.35">
      <c r="B2534" s="250"/>
      <c r="C2534" s="16" t="s">
        <v>449</v>
      </c>
      <c r="D2534" s="102"/>
    </row>
    <row r="2535" spans="2:4" ht="15" customHeight="1" x14ac:dyDescent="0.35">
      <c r="B2535" s="250"/>
      <c r="C2535" s="16" t="s">
        <v>855</v>
      </c>
      <c r="D2535" s="102"/>
    </row>
    <row r="2536" spans="2:4" ht="15" customHeight="1" x14ac:dyDescent="0.35">
      <c r="B2536" s="250"/>
      <c r="C2536" s="16" t="s">
        <v>883</v>
      </c>
      <c r="D2536" s="102"/>
    </row>
    <row r="2537" spans="2:4" ht="15" customHeight="1" x14ac:dyDescent="0.35">
      <c r="B2537" s="110" t="s">
        <v>322</v>
      </c>
      <c r="C2537" s="239" t="s">
        <v>884</v>
      </c>
      <c r="D2537" s="240"/>
    </row>
    <row r="2538" spans="2:4" ht="15" customHeight="1" x14ac:dyDescent="0.35">
      <c r="B2538" s="110" t="s">
        <v>323</v>
      </c>
      <c r="C2538" s="239" t="s">
        <v>759</v>
      </c>
      <c r="D2538" s="240"/>
    </row>
    <row r="2539" spans="2:4" ht="15" customHeight="1" x14ac:dyDescent="0.35">
      <c r="B2539" s="110" t="s">
        <v>324</v>
      </c>
      <c r="C2539" s="251" t="s">
        <v>325</v>
      </c>
      <c r="D2539" s="252"/>
    </row>
    <row r="2540" spans="2:4" ht="15" customHeight="1" thickBot="1" x14ac:dyDescent="0.4">
      <c r="B2540" s="11" t="s">
        <v>326</v>
      </c>
      <c r="C2540" s="270" t="s">
        <v>759</v>
      </c>
      <c r="D2540" s="246"/>
    </row>
    <row r="2542" spans="2:4" ht="15" customHeight="1" thickBot="1" x14ac:dyDescent="0.4"/>
    <row r="2543" spans="2:4" ht="15" customHeight="1" thickBot="1" x14ac:dyDescent="0.4">
      <c r="B2543" s="6"/>
      <c r="C2543" s="208" t="str" cm="1">
        <f t="array" aca="1" ref="C2543" ca="1">HYPERLINK("#"&amp;CELL("address",INDEX('Data Items List'!C:C,MATCH("Data Item", 'Data Items List'!C:C,0))),"Return to data items list")</f>
        <v>Return to data items list</v>
      </c>
      <c r="D2543" s="209"/>
    </row>
    <row r="2544" spans="2:4" ht="15" customHeight="1" x14ac:dyDescent="0.35">
      <c r="B2544" s="8" t="s">
        <v>304</v>
      </c>
      <c r="C2544" s="248" t="s">
        <v>214</v>
      </c>
      <c r="D2544" s="249"/>
    </row>
    <row r="2545" spans="2:4" ht="15" customHeight="1" x14ac:dyDescent="0.35">
      <c r="B2545" s="110" t="s">
        <v>305</v>
      </c>
      <c r="C2545" s="239" t="s">
        <v>759</v>
      </c>
      <c r="D2545" s="240"/>
    </row>
    <row r="2546" spans="2:4" ht="15" customHeight="1" x14ac:dyDescent="0.35">
      <c r="B2546" s="110" t="s">
        <v>307</v>
      </c>
      <c r="C2546" s="239" t="s">
        <v>849</v>
      </c>
      <c r="D2546" s="240"/>
    </row>
    <row r="2547" spans="2:4" ht="15" customHeight="1" x14ac:dyDescent="0.35">
      <c r="B2547" s="110" t="s">
        <v>309</v>
      </c>
      <c r="C2547" s="239" t="s">
        <v>760</v>
      </c>
      <c r="D2547" s="240"/>
    </row>
    <row r="2548" spans="2:4" ht="15" customHeight="1" x14ac:dyDescent="0.35">
      <c r="B2548" s="110" t="s">
        <v>311</v>
      </c>
      <c r="C2548" s="239" t="s">
        <v>885</v>
      </c>
      <c r="D2548" s="240"/>
    </row>
    <row r="2549" spans="2:4" ht="15" customHeight="1" x14ac:dyDescent="0.35">
      <c r="B2549" s="110" t="s">
        <v>313</v>
      </c>
      <c r="C2549" s="239" t="s">
        <v>314</v>
      </c>
      <c r="D2549" s="240"/>
    </row>
    <row r="2550" spans="2:4" ht="15" customHeight="1" x14ac:dyDescent="0.35">
      <c r="B2550" s="110" t="s">
        <v>762</v>
      </c>
      <c r="C2550" s="105" t="s">
        <v>330</v>
      </c>
      <c r="D2550" s="106"/>
    </row>
    <row r="2551" spans="2:4" ht="15" customHeight="1" x14ac:dyDescent="0.35">
      <c r="B2551" s="110" t="s">
        <v>1985</v>
      </c>
      <c r="C2551" s="239" t="s">
        <v>532</v>
      </c>
      <c r="D2551" s="240"/>
    </row>
    <row r="2552" spans="2:4" ht="15" customHeight="1" x14ac:dyDescent="0.35">
      <c r="B2552" s="250" t="s">
        <v>317</v>
      </c>
      <c r="C2552" s="9" t="s">
        <v>318</v>
      </c>
      <c r="D2552" s="10" t="s">
        <v>319</v>
      </c>
    </row>
    <row r="2553" spans="2:4" ht="15" customHeight="1" x14ac:dyDescent="0.35">
      <c r="B2553" s="250"/>
      <c r="C2553" s="16" t="s">
        <v>448</v>
      </c>
      <c r="D2553" s="10"/>
    </row>
    <row r="2554" spans="2:4" ht="15" customHeight="1" x14ac:dyDescent="0.35">
      <c r="B2554" s="250"/>
      <c r="C2554" s="16" t="s">
        <v>449</v>
      </c>
      <c r="D2554" s="102"/>
    </row>
    <row r="2555" spans="2:4" ht="15" customHeight="1" x14ac:dyDescent="0.35">
      <c r="B2555" s="250"/>
      <c r="C2555" s="16" t="s">
        <v>855</v>
      </c>
      <c r="D2555" s="102"/>
    </row>
    <row r="2556" spans="2:4" ht="15" customHeight="1" x14ac:dyDescent="0.35">
      <c r="B2556" s="250"/>
      <c r="C2556" s="16" t="s">
        <v>886</v>
      </c>
      <c r="D2556" s="102"/>
    </row>
    <row r="2557" spans="2:4" ht="15" customHeight="1" x14ac:dyDescent="0.35">
      <c r="B2557" s="110" t="s">
        <v>322</v>
      </c>
      <c r="C2557" s="239" t="s">
        <v>887</v>
      </c>
      <c r="D2557" s="240"/>
    </row>
    <row r="2558" spans="2:4" ht="15" customHeight="1" x14ac:dyDescent="0.35">
      <c r="B2558" s="110" t="s">
        <v>323</v>
      </c>
      <c r="C2558" s="239" t="s">
        <v>759</v>
      </c>
      <c r="D2558" s="240"/>
    </row>
    <row r="2559" spans="2:4" ht="15" customHeight="1" x14ac:dyDescent="0.35">
      <c r="B2559" s="110" t="s">
        <v>324</v>
      </c>
      <c r="C2559" s="251" t="s">
        <v>325</v>
      </c>
      <c r="D2559" s="252"/>
    </row>
    <row r="2560" spans="2:4" ht="15" customHeight="1" thickBot="1" x14ac:dyDescent="0.4">
      <c r="B2560" s="11" t="s">
        <v>326</v>
      </c>
      <c r="C2560" s="270" t="s">
        <v>759</v>
      </c>
      <c r="D2560" s="246"/>
    </row>
    <row r="2562" spans="2:4" ht="15" customHeight="1" thickBot="1" x14ac:dyDescent="0.4"/>
    <row r="2563" spans="2:4" ht="15" customHeight="1" thickBot="1" x14ac:dyDescent="0.4">
      <c r="B2563" s="6"/>
      <c r="C2563" s="208" t="str" cm="1">
        <f t="array" aca="1" ref="C2563" ca="1">HYPERLINK("#"&amp;CELL("address",INDEX('Data Items List'!C:C,MATCH("Data Item", 'Data Items List'!C:C,0))),"Return to data items list")</f>
        <v>Return to data items list</v>
      </c>
      <c r="D2563" s="209"/>
    </row>
    <row r="2564" spans="2:4" ht="15" customHeight="1" x14ac:dyDescent="0.35">
      <c r="B2564" s="8" t="s">
        <v>304</v>
      </c>
      <c r="C2564" s="248" t="s">
        <v>216</v>
      </c>
      <c r="D2564" s="249"/>
    </row>
    <row r="2565" spans="2:4" ht="15" customHeight="1" x14ac:dyDescent="0.35">
      <c r="B2565" s="110" t="s">
        <v>305</v>
      </c>
      <c r="C2565" s="239" t="s">
        <v>759</v>
      </c>
      <c r="D2565" s="240"/>
    </row>
    <row r="2566" spans="2:4" ht="15" customHeight="1" x14ac:dyDescent="0.35">
      <c r="B2566" s="110" t="s">
        <v>307</v>
      </c>
      <c r="C2566" s="239" t="s">
        <v>849</v>
      </c>
      <c r="D2566" s="240"/>
    </row>
    <row r="2567" spans="2:4" ht="15" customHeight="1" x14ac:dyDescent="0.35">
      <c r="B2567" s="110" t="s">
        <v>309</v>
      </c>
      <c r="C2567" s="239" t="s">
        <v>760</v>
      </c>
      <c r="D2567" s="240"/>
    </row>
    <row r="2568" spans="2:4" ht="15" customHeight="1" x14ac:dyDescent="0.35">
      <c r="B2568" s="110" t="s">
        <v>311</v>
      </c>
      <c r="C2568" s="239" t="s">
        <v>888</v>
      </c>
      <c r="D2568" s="240"/>
    </row>
    <row r="2569" spans="2:4" ht="15" customHeight="1" x14ac:dyDescent="0.35">
      <c r="B2569" s="110" t="s">
        <v>313</v>
      </c>
      <c r="C2569" s="239" t="s">
        <v>314</v>
      </c>
      <c r="D2569" s="240"/>
    </row>
    <row r="2570" spans="2:4" ht="15" customHeight="1" x14ac:dyDescent="0.35">
      <c r="B2570" s="110" t="s">
        <v>762</v>
      </c>
      <c r="C2570" s="105" t="s">
        <v>330</v>
      </c>
      <c r="D2570" s="106"/>
    </row>
    <row r="2571" spans="2:4" ht="15" customHeight="1" x14ac:dyDescent="0.35">
      <c r="B2571" s="110" t="s">
        <v>1985</v>
      </c>
      <c r="C2571" s="239" t="s">
        <v>532</v>
      </c>
      <c r="D2571" s="240"/>
    </row>
    <row r="2572" spans="2:4" ht="15" customHeight="1" x14ac:dyDescent="0.35">
      <c r="B2572" s="250" t="s">
        <v>317</v>
      </c>
      <c r="C2572" s="9" t="s">
        <v>318</v>
      </c>
      <c r="D2572" s="10" t="s">
        <v>319</v>
      </c>
    </row>
    <row r="2573" spans="2:4" ht="15" customHeight="1" x14ac:dyDescent="0.35">
      <c r="B2573" s="250"/>
      <c r="C2573" s="16" t="s">
        <v>448</v>
      </c>
      <c r="D2573" s="10"/>
    </row>
    <row r="2574" spans="2:4" ht="15" customHeight="1" x14ac:dyDescent="0.35">
      <c r="B2574" s="250"/>
      <c r="C2574" s="16" t="s">
        <v>449</v>
      </c>
      <c r="D2574" s="102"/>
    </row>
    <row r="2575" spans="2:4" ht="15" customHeight="1" x14ac:dyDescent="0.35">
      <c r="B2575" s="250"/>
      <c r="C2575" s="16" t="s">
        <v>855</v>
      </c>
      <c r="D2575" s="102"/>
    </row>
    <row r="2576" spans="2:4" ht="15" customHeight="1" x14ac:dyDescent="0.35">
      <c r="B2576" s="250"/>
      <c r="C2576" s="16" t="s">
        <v>889</v>
      </c>
      <c r="D2576" s="102"/>
    </row>
    <row r="2577" spans="2:4" ht="15" customHeight="1" x14ac:dyDescent="0.35">
      <c r="B2577" s="110" t="s">
        <v>322</v>
      </c>
      <c r="C2577" s="239" t="s">
        <v>890</v>
      </c>
      <c r="D2577" s="240"/>
    </row>
    <row r="2578" spans="2:4" ht="15" customHeight="1" x14ac:dyDescent="0.35">
      <c r="B2578" s="110" t="s">
        <v>323</v>
      </c>
      <c r="C2578" s="239" t="s">
        <v>759</v>
      </c>
      <c r="D2578" s="240"/>
    </row>
    <row r="2579" spans="2:4" ht="15" customHeight="1" x14ac:dyDescent="0.35">
      <c r="B2579" s="110" t="s">
        <v>324</v>
      </c>
      <c r="C2579" s="251" t="s">
        <v>325</v>
      </c>
      <c r="D2579" s="252"/>
    </row>
    <row r="2580" spans="2:4" ht="15" customHeight="1" thickBot="1" x14ac:dyDescent="0.4">
      <c r="B2580" s="11" t="s">
        <v>326</v>
      </c>
      <c r="C2580" s="270" t="s">
        <v>759</v>
      </c>
      <c r="D2580" s="246"/>
    </row>
    <row r="2582" spans="2:4" ht="15" customHeight="1" thickBot="1" x14ac:dyDescent="0.4"/>
    <row r="2583" spans="2:4" ht="15" customHeight="1" thickBot="1" x14ac:dyDescent="0.4">
      <c r="B2583" s="6"/>
      <c r="C2583" s="208" t="str" cm="1">
        <f t="array" aca="1" ref="C2583" ca="1">HYPERLINK("#"&amp;CELL("address",INDEX('Data Items List'!C:C,MATCH("Data Item", 'Data Items List'!C:C,0))),"Return to data items list")</f>
        <v>Return to data items list</v>
      </c>
      <c r="D2583" s="209"/>
    </row>
    <row r="2584" spans="2:4" ht="15" customHeight="1" x14ac:dyDescent="0.35">
      <c r="B2584" s="8" t="s">
        <v>304</v>
      </c>
      <c r="C2584" s="248" t="s">
        <v>218</v>
      </c>
      <c r="D2584" s="249"/>
    </row>
    <row r="2585" spans="2:4" ht="15" customHeight="1" x14ac:dyDescent="0.35">
      <c r="B2585" s="110" t="s">
        <v>305</v>
      </c>
      <c r="C2585" s="239" t="s">
        <v>759</v>
      </c>
      <c r="D2585" s="240"/>
    </row>
    <row r="2586" spans="2:4" ht="15" customHeight="1" x14ac:dyDescent="0.35">
      <c r="B2586" s="110" t="s">
        <v>307</v>
      </c>
      <c r="C2586" s="239" t="s">
        <v>849</v>
      </c>
      <c r="D2586" s="240"/>
    </row>
    <row r="2587" spans="2:4" ht="15" customHeight="1" x14ac:dyDescent="0.35">
      <c r="B2587" s="110" t="s">
        <v>309</v>
      </c>
      <c r="C2587" s="239" t="s">
        <v>760</v>
      </c>
      <c r="D2587" s="240"/>
    </row>
    <row r="2588" spans="2:4" ht="15" customHeight="1" x14ac:dyDescent="0.35">
      <c r="B2588" s="110" t="s">
        <v>311</v>
      </c>
      <c r="C2588" s="239" t="s">
        <v>891</v>
      </c>
      <c r="D2588" s="240"/>
    </row>
    <row r="2589" spans="2:4" ht="15" customHeight="1" x14ac:dyDescent="0.35">
      <c r="B2589" s="110" t="s">
        <v>313</v>
      </c>
      <c r="C2589" s="239" t="s">
        <v>314</v>
      </c>
      <c r="D2589" s="240"/>
    </row>
    <row r="2590" spans="2:4" ht="15" customHeight="1" x14ac:dyDescent="0.35">
      <c r="B2590" s="110" t="s">
        <v>762</v>
      </c>
      <c r="C2590" s="105" t="s">
        <v>330</v>
      </c>
      <c r="D2590" s="106"/>
    </row>
    <row r="2591" spans="2:4" ht="15" customHeight="1" x14ac:dyDescent="0.35">
      <c r="B2591" s="110" t="s">
        <v>1985</v>
      </c>
      <c r="C2591" s="239" t="s">
        <v>532</v>
      </c>
      <c r="D2591" s="240"/>
    </row>
    <row r="2592" spans="2:4" ht="15" customHeight="1" x14ac:dyDescent="0.35">
      <c r="B2592" s="250" t="s">
        <v>317</v>
      </c>
      <c r="C2592" s="9" t="s">
        <v>318</v>
      </c>
      <c r="D2592" s="10" t="s">
        <v>319</v>
      </c>
    </row>
    <row r="2593" spans="2:4" ht="15" customHeight="1" x14ac:dyDescent="0.35">
      <c r="B2593" s="250"/>
      <c r="C2593" s="16" t="s">
        <v>448</v>
      </c>
      <c r="D2593" s="10"/>
    </row>
    <row r="2594" spans="2:4" ht="15" customHeight="1" x14ac:dyDescent="0.35">
      <c r="B2594" s="250"/>
      <c r="C2594" s="16" t="s">
        <v>449</v>
      </c>
      <c r="D2594" s="102"/>
    </row>
    <row r="2595" spans="2:4" ht="15" customHeight="1" x14ac:dyDescent="0.35">
      <c r="B2595" s="250"/>
      <c r="C2595" s="16" t="s">
        <v>855</v>
      </c>
      <c r="D2595" s="102"/>
    </row>
    <row r="2596" spans="2:4" ht="15" customHeight="1" x14ac:dyDescent="0.35">
      <c r="B2596" s="250"/>
      <c r="C2596" s="16" t="s">
        <v>892</v>
      </c>
      <c r="D2596" s="102"/>
    </row>
    <row r="2597" spans="2:4" ht="15" customHeight="1" x14ac:dyDescent="0.35">
      <c r="B2597" s="110" t="s">
        <v>322</v>
      </c>
      <c r="C2597" s="239" t="s">
        <v>893</v>
      </c>
      <c r="D2597" s="240"/>
    </row>
    <row r="2598" spans="2:4" ht="15" customHeight="1" x14ac:dyDescent="0.35">
      <c r="B2598" s="110" t="s">
        <v>323</v>
      </c>
      <c r="C2598" s="239" t="s">
        <v>759</v>
      </c>
      <c r="D2598" s="240"/>
    </row>
    <row r="2599" spans="2:4" ht="15" customHeight="1" x14ac:dyDescent="0.35">
      <c r="B2599" s="110" t="s">
        <v>324</v>
      </c>
      <c r="C2599" s="251" t="s">
        <v>325</v>
      </c>
      <c r="D2599" s="252"/>
    </row>
    <row r="2600" spans="2:4" ht="15" customHeight="1" thickBot="1" x14ac:dyDescent="0.4">
      <c r="B2600" s="11" t="s">
        <v>326</v>
      </c>
      <c r="C2600" s="270" t="s">
        <v>759</v>
      </c>
      <c r="D2600" s="246"/>
    </row>
    <row r="2602" spans="2:4" ht="15" customHeight="1" thickBot="1" x14ac:dyDescent="0.4"/>
    <row r="2603" spans="2:4" ht="15" customHeight="1" thickBot="1" x14ac:dyDescent="0.4">
      <c r="B2603" s="6"/>
      <c r="C2603" s="208" t="str" cm="1">
        <f t="array" aca="1" ref="C2603" ca="1">HYPERLINK("#"&amp;CELL("address",INDEX('Data Items List'!C:C,MATCH("Data Item", 'Data Items List'!C:C,0))),"Return to data items list")</f>
        <v>Return to data items list</v>
      </c>
      <c r="D2603" s="209"/>
    </row>
    <row r="2604" spans="2:4" ht="15" customHeight="1" x14ac:dyDescent="0.35">
      <c r="B2604" s="8" t="s">
        <v>304</v>
      </c>
      <c r="C2604" s="248" t="s">
        <v>219</v>
      </c>
      <c r="D2604" s="249"/>
    </row>
    <row r="2605" spans="2:4" ht="15" customHeight="1" x14ac:dyDescent="0.35">
      <c r="B2605" s="110" t="s">
        <v>305</v>
      </c>
      <c r="C2605" s="239" t="s">
        <v>759</v>
      </c>
      <c r="D2605" s="240"/>
    </row>
    <row r="2606" spans="2:4" ht="15" customHeight="1" x14ac:dyDescent="0.35">
      <c r="B2606" s="110" t="s">
        <v>307</v>
      </c>
      <c r="C2606" s="239" t="s">
        <v>849</v>
      </c>
      <c r="D2606" s="240"/>
    </row>
    <row r="2607" spans="2:4" ht="15" customHeight="1" x14ac:dyDescent="0.35">
      <c r="B2607" s="110" t="s">
        <v>309</v>
      </c>
      <c r="C2607" s="239" t="s">
        <v>760</v>
      </c>
      <c r="D2607" s="240"/>
    </row>
    <row r="2608" spans="2:4" ht="15" customHeight="1" x14ac:dyDescent="0.35">
      <c r="B2608" s="110" t="s">
        <v>311</v>
      </c>
      <c r="C2608" s="239" t="s">
        <v>894</v>
      </c>
      <c r="D2608" s="240"/>
    </row>
    <row r="2609" spans="2:4" ht="15" customHeight="1" x14ac:dyDescent="0.35">
      <c r="B2609" s="110" t="s">
        <v>313</v>
      </c>
      <c r="C2609" s="239" t="s">
        <v>314</v>
      </c>
      <c r="D2609" s="240"/>
    </row>
    <row r="2610" spans="2:4" ht="15" customHeight="1" x14ac:dyDescent="0.35">
      <c r="B2610" s="110" t="s">
        <v>762</v>
      </c>
      <c r="C2610" s="105" t="s">
        <v>330</v>
      </c>
      <c r="D2610" s="106"/>
    </row>
    <row r="2611" spans="2:4" ht="15" customHeight="1" x14ac:dyDescent="0.35">
      <c r="B2611" s="110" t="s">
        <v>1985</v>
      </c>
      <c r="C2611" s="239" t="s">
        <v>532</v>
      </c>
      <c r="D2611" s="240"/>
    </row>
    <row r="2612" spans="2:4" ht="15" customHeight="1" x14ac:dyDescent="0.35">
      <c r="B2612" s="250" t="s">
        <v>317</v>
      </c>
      <c r="C2612" s="9" t="s">
        <v>318</v>
      </c>
      <c r="D2612" s="10" t="s">
        <v>319</v>
      </c>
    </row>
    <row r="2613" spans="2:4" ht="15" customHeight="1" x14ac:dyDescent="0.35">
      <c r="B2613" s="250"/>
      <c r="C2613" s="16" t="s">
        <v>448</v>
      </c>
      <c r="D2613" s="10"/>
    </row>
    <row r="2614" spans="2:4" ht="15" customHeight="1" x14ac:dyDescent="0.35">
      <c r="B2614" s="250"/>
      <c r="C2614" s="16" t="s">
        <v>449</v>
      </c>
      <c r="D2614" s="102"/>
    </row>
    <row r="2615" spans="2:4" ht="15" customHeight="1" x14ac:dyDescent="0.35">
      <c r="B2615" s="250"/>
      <c r="C2615" s="16" t="s">
        <v>855</v>
      </c>
      <c r="D2615" s="102"/>
    </row>
    <row r="2616" spans="2:4" ht="15" customHeight="1" x14ac:dyDescent="0.35">
      <c r="B2616" s="250"/>
      <c r="C2616" s="16" t="s">
        <v>895</v>
      </c>
      <c r="D2616" s="102"/>
    </row>
    <row r="2617" spans="2:4" ht="15" customHeight="1" x14ac:dyDescent="0.35">
      <c r="B2617" s="110" t="s">
        <v>322</v>
      </c>
      <c r="C2617" s="239" t="s">
        <v>896</v>
      </c>
      <c r="D2617" s="240"/>
    </row>
    <row r="2618" spans="2:4" ht="15" customHeight="1" x14ac:dyDescent="0.35">
      <c r="B2618" s="110" t="s">
        <v>323</v>
      </c>
      <c r="C2618" s="239" t="s">
        <v>759</v>
      </c>
      <c r="D2618" s="240"/>
    </row>
    <row r="2619" spans="2:4" ht="15" customHeight="1" x14ac:dyDescent="0.35">
      <c r="B2619" s="110" t="s">
        <v>324</v>
      </c>
      <c r="C2619" s="251" t="s">
        <v>325</v>
      </c>
      <c r="D2619" s="252"/>
    </row>
    <row r="2620" spans="2:4" ht="15" customHeight="1" thickBot="1" x14ac:dyDescent="0.4">
      <c r="B2620" s="11" t="s">
        <v>326</v>
      </c>
      <c r="C2620" s="270" t="s">
        <v>759</v>
      </c>
      <c r="D2620" s="246"/>
    </row>
    <row r="2622" spans="2:4" ht="15" customHeight="1" thickBot="1" x14ac:dyDescent="0.4"/>
    <row r="2623" spans="2:4" ht="15" customHeight="1" thickBot="1" x14ac:dyDescent="0.4">
      <c r="B2623" s="6"/>
      <c r="C2623" s="208" t="str" cm="1">
        <f t="array" aca="1" ref="C2623" ca="1">HYPERLINK("#"&amp;CELL("address",INDEX('Data Items List'!C:C,MATCH("Data Item", 'Data Items List'!C:C,0))),"Return to data items list")</f>
        <v>Return to data items list</v>
      </c>
      <c r="D2623" s="209"/>
    </row>
    <row r="2624" spans="2:4" ht="15" customHeight="1" x14ac:dyDescent="0.35">
      <c r="B2624" s="8" t="s">
        <v>304</v>
      </c>
      <c r="C2624" s="248" t="s">
        <v>220</v>
      </c>
      <c r="D2624" s="249"/>
    </row>
    <row r="2625" spans="2:4" ht="15" customHeight="1" x14ac:dyDescent="0.35">
      <c r="B2625" s="110" t="s">
        <v>305</v>
      </c>
      <c r="C2625" s="239" t="s">
        <v>759</v>
      </c>
      <c r="D2625" s="240"/>
    </row>
    <row r="2626" spans="2:4" ht="15" customHeight="1" x14ac:dyDescent="0.35">
      <c r="B2626" s="110" t="s">
        <v>307</v>
      </c>
      <c r="C2626" s="239" t="s">
        <v>849</v>
      </c>
      <c r="D2626" s="240"/>
    </row>
    <row r="2627" spans="2:4" ht="15" customHeight="1" x14ac:dyDescent="0.35">
      <c r="B2627" s="110" t="s">
        <v>309</v>
      </c>
      <c r="C2627" s="239" t="s">
        <v>760</v>
      </c>
      <c r="D2627" s="240"/>
    </row>
    <row r="2628" spans="2:4" ht="15" customHeight="1" x14ac:dyDescent="0.35">
      <c r="B2628" s="110" t="s">
        <v>311</v>
      </c>
      <c r="C2628" s="239" t="s">
        <v>897</v>
      </c>
      <c r="D2628" s="240"/>
    </row>
    <row r="2629" spans="2:4" ht="15" customHeight="1" x14ac:dyDescent="0.35">
      <c r="B2629" s="110" t="s">
        <v>313</v>
      </c>
      <c r="C2629" s="239" t="s">
        <v>314</v>
      </c>
      <c r="D2629" s="240"/>
    </row>
    <row r="2630" spans="2:4" ht="15" customHeight="1" x14ac:dyDescent="0.35">
      <c r="B2630" s="110" t="s">
        <v>762</v>
      </c>
      <c r="C2630" s="105" t="s">
        <v>330</v>
      </c>
      <c r="D2630" s="106"/>
    </row>
    <row r="2631" spans="2:4" ht="15" customHeight="1" x14ac:dyDescent="0.35">
      <c r="B2631" s="110" t="s">
        <v>1985</v>
      </c>
      <c r="C2631" s="239" t="s">
        <v>532</v>
      </c>
      <c r="D2631" s="240"/>
    </row>
    <row r="2632" spans="2:4" ht="15" customHeight="1" x14ac:dyDescent="0.35">
      <c r="B2632" s="250" t="s">
        <v>317</v>
      </c>
      <c r="C2632" s="9" t="s">
        <v>318</v>
      </c>
      <c r="D2632" s="10" t="s">
        <v>319</v>
      </c>
    </row>
    <row r="2633" spans="2:4" ht="15" customHeight="1" x14ac:dyDescent="0.35">
      <c r="B2633" s="250"/>
      <c r="C2633" s="16" t="s">
        <v>448</v>
      </c>
      <c r="D2633" s="10"/>
    </row>
    <row r="2634" spans="2:4" ht="15" customHeight="1" x14ac:dyDescent="0.35">
      <c r="B2634" s="250"/>
      <c r="C2634" s="16" t="s">
        <v>449</v>
      </c>
      <c r="D2634" s="102"/>
    </row>
    <row r="2635" spans="2:4" ht="15" customHeight="1" x14ac:dyDescent="0.35">
      <c r="B2635" s="250"/>
      <c r="C2635" s="16" t="s">
        <v>855</v>
      </c>
      <c r="D2635" s="102"/>
    </row>
    <row r="2636" spans="2:4" ht="15" customHeight="1" x14ac:dyDescent="0.35">
      <c r="B2636" s="250"/>
      <c r="C2636" s="16" t="s">
        <v>898</v>
      </c>
      <c r="D2636" s="102"/>
    </row>
    <row r="2637" spans="2:4" ht="15" customHeight="1" x14ac:dyDescent="0.35">
      <c r="B2637" s="110" t="s">
        <v>322</v>
      </c>
      <c r="C2637" s="239" t="s">
        <v>899</v>
      </c>
      <c r="D2637" s="240"/>
    </row>
    <row r="2638" spans="2:4" ht="15" customHeight="1" x14ac:dyDescent="0.35">
      <c r="B2638" s="110" t="s">
        <v>323</v>
      </c>
      <c r="C2638" s="239" t="s">
        <v>759</v>
      </c>
      <c r="D2638" s="240"/>
    </row>
    <row r="2639" spans="2:4" ht="15" customHeight="1" x14ac:dyDescent="0.35">
      <c r="B2639" s="110" t="s">
        <v>324</v>
      </c>
      <c r="C2639" s="251" t="s">
        <v>325</v>
      </c>
      <c r="D2639" s="252"/>
    </row>
    <row r="2640" spans="2:4" ht="15" customHeight="1" thickBot="1" x14ac:dyDescent="0.4">
      <c r="B2640" s="11" t="s">
        <v>326</v>
      </c>
      <c r="C2640" s="270" t="s">
        <v>759</v>
      </c>
      <c r="D2640" s="246"/>
    </row>
    <row r="2642" spans="2:4" ht="15" customHeight="1" thickBot="1" x14ac:dyDescent="0.4"/>
    <row r="2643" spans="2:4" ht="15" customHeight="1" thickBot="1" x14ac:dyDescent="0.4">
      <c r="B2643" s="6"/>
      <c r="C2643" s="208" t="str" cm="1">
        <f t="array" aca="1" ref="C2643" ca="1">HYPERLINK("#"&amp;CELL("address",INDEX('Data Items List'!C:C,MATCH("Data Item", 'Data Items List'!C:C,0))),"Return to data items list")</f>
        <v>Return to data items list</v>
      </c>
      <c r="D2643" s="209"/>
    </row>
    <row r="2644" spans="2:4" ht="15" customHeight="1" x14ac:dyDescent="0.35">
      <c r="B2644" s="8" t="s">
        <v>304</v>
      </c>
      <c r="C2644" s="248" t="s">
        <v>221</v>
      </c>
      <c r="D2644" s="249"/>
    </row>
    <row r="2645" spans="2:4" ht="15" customHeight="1" x14ac:dyDescent="0.35">
      <c r="B2645" s="110" t="s">
        <v>305</v>
      </c>
      <c r="C2645" s="239" t="s">
        <v>759</v>
      </c>
      <c r="D2645" s="240"/>
    </row>
    <row r="2646" spans="2:4" ht="15" customHeight="1" x14ac:dyDescent="0.35">
      <c r="B2646" s="110" t="s">
        <v>307</v>
      </c>
      <c r="C2646" s="239" t="s">
        <v>849</v>
      </c>
      <c r="D2646" s="240"/>
    </row>
    <row r="2647" spans="2:4" ht="15" customHeight="1" x14ac:dyDescent="0.35">
      <c r="B2647" s="110" t="s">
        <v>309</v>
      </c>
      <c r="C2647" s="239" t="s">
        <v>760</v>
      </c>
      <c r="D2647" s="240"/>
    </row>
    <row r="2648" spans="2:4" ht="15" customHeight="1" x14ac:dyDescent="0.35">
      <c r="B2648" s="110" t="s">
        <v>311</v>
      </c>
      <c r="C2648" s="239" t="s">
        <v>900</v>
      </c>
      <c r="D2648" s="240"/>
    </row>
    <row r="2649" spans="2:4" ht="15" customHeight="1" x14ac:dyDescent="0.35">
      <c r="B2649" s="110" t="s">
        <v>313</v>
      </c>
      <c r="C2649" s="239" t="s">
        <v>314</v>
      </c>
      <c r="D2649" s="240"/>
    </row>
    <row r="2650" spans="2:4" ht="15" customHeight="1" x14ac:dyDescent="0.35">
      <c r="B2650" s="110" t="s">
        <v>762</v>
      </c>
      <c r="C2650" s="105" t="s">
        <v>330</v>
      </c>
      <c r="D2650" s="106"/>
    </row>
    <row r="2651" spans="2:4" ht="15" customHeight="1" x14ac:dyDescent="0.35">
      <c r="B2651" s="110" t="s">
        <v>1985</v>
      </c>
      <c r="C2651" s="239" t="s">
        <v>532</v>
      </c>
      <c r="D2651" s="240"/>
    </row>
    <row r="2652" spans="2:4" ht="15" customHeight="1" x14ac:dyDescent="0.35">
      <c r="B2652" s="250" t="s">
        <v>317</v>
      </c>
      <c r="C2652" s="9" t="s">
        <v>318</v>
      </c>
      <c r="D2652" s="10" t="s">
        <v>319</v>
      </c>
    </row>
    <row r="2653" spans="2:4" ht="15" customHeight="1" x14ac:dyDescent="0.35">
      <c r="B2653" s="250"/>
      <c r="C2653" s="16" t="s">
        <v>901</v>
      </c>
      <c r="D2653" s="10"/>
    </row>
    <row r="2654" spans="2:4" ht="15" customHeight="1" x14ac:dyDescent="0.35">
      <c r="B2654" s="250"/>
      <c r="C2654" s="16" t="s">
        <v>902</v>
      </c>
      <c r="D2654" s="102"/>
    </row>
    <row r="2655" spans="2:4" ht="15" customHeight="1" x14ac:dyDescent="0.35">
      <c r="B2655" s="250"/>
      <c r="C2655" s="16" t="s">
        <v>903</v>
      </c>
      <c r="D2655" s="102"/>
    </row>
    <row r="2656" spans="2:4" ht="15" customHeight="1" x14ac:dyDescent="0.35">
      <c r="B2656" s="250"/>
      <c r="C2656" s="16" t="s">
        <v>847</v>
      </c>
      <c r="D2656" s="102"/>
    </row>
    <row r="2657" spans="2:4" ht="15" customHeight="1" x14ac:dyDescent="0.35">
      <c r="B2657" s="110" t="s">
        <v>322</v>
      </c>
      <c r="C2657" s="239" t="s">
        <v>904</v>
      </c>
      <c r="D2657" s="240"/>
    </row>
    <row r="2658" spans="2:4" ht="15" customHeight="1" x14ac:dyDescent="0.35">
      <c r="B2658" s="110" t="s">
        <v>323</v>
      </c>
      <c r="C2658" s="239" t="s">
        <v>905</v>
      </c>
      <c r="D2658" s="240"/>
    </row>
    <row r="2659" spans="2:4" ht="15" customHeight="1" x14ac:dyDescent="0.35">
      <c r="B2659" s="110" t="s">
        <v>324</v>
      </c>
      <c r="C2659" s="251" t="s">
        <v>325</v>
      </c>
      <c r="D2659" s="252"/>
    </row>
    <row r="2660" spans="2:4" ht="15" customHeight="1" thickBot="1" x14ac:dyDescent="0.4">
      <c r="B2660" s="11" t="s">
        <v>326</v>
      </c>
      <c r="C2660" s="270" t="s">
        <v>759</v>
      </c>
      <c r="D2660" s="246"/>
    </row>
    <row r="2662" spans="2:4" ht="15" customHeight="1" thickBot="1" x14ac:dyDescent="0.4"/>
    <row r="2663" spans="2:4" ht="15" customHeight="1" thickBot="1" x14ac:dyDescent="0.4">
      <c r="B2663" s="6"/>
      <c r="C2663" s="208" t="str" cm="1">
        <f t="array" aca="1" ref="C2663" ca="1">HYPERLINK("#"&amp;CELL("address",INDEX('Data Items List'!C:C,MATCH("Data Item", 'Data Items List'!C:C,0))),"Return to data items list")</f>
        <v>Return to data items list</v>
      </c>
      <c r="D2663" s="209"/>
    </row>
    <row r="2664" spans="2:4" ht="15" customHeight="1" x14ac:dyDescent="0.35">
      <c r="B2664" s="8" t="s">
        <v>304</v>
      </c>
      <c r="C2664" s="248" t="s">
        <v>224</v>
      </c>
      <c r="D2664" s="249"/>
    </row>
    <row r="2665" spans="2:4" ht="15" customHeight="1" x14ac:dyDescent="0.35">
      <c r="B2665" s="110" t="s">
        <v>305</v>
      </c>
      <c r="C2665" s="239" t="s">
        <v>759</v>
      </c>
      <c r="D2665" s="240"/>
    </row>
    <row r="2666" spans="2:4" ht="15" customHeight="1" x14ac:dyDescent="0.35">
      <c r="B2666" s="110" t="s">
        <v>307</v>
      </c>
      <c r="C2666" s="239" t="s">
        <v>849</v>
      </c>
      <c r="D2666" s="240"/>
    </row>
    <row r="2667" spans="2:4" ht="15" customHeight="1" x14ac:dyDescent="0.35">
      <c r="B2667" s="110" t="s">
        <v>309</v>
      </c>
      <c r="C2667" s="239" t="s">
        <v>760</v>
      </c>
      <c r="D2667" s="240"/>
    </row>
    <row r="2668" spans="2:4" ht="15" customHeight="1" x14ac:dyDescent="0.35">
      <c r="B2668" s="110" t="s">
        <v>311</v>
      </c>
      <c r="C2668" s="239" t="s">
        <v>906</v>
      </c>
      <c r="D2668" s="240"/>
    </row>
    <row r="2669" spans="2:4" ht="15" customHeight="1" x14ac:dyDescent="0.35">
      <c r="B2669" s="110" t="s">
        <v>313</v>
      </c>
      <c r="C2669" s="239" t="s">
        <v>314</v>
      </c>
      <c r="D2669" s="240"/>
    </row>
    <row r="2670" spans="2:4" ht="15" customHeight="1" x14ac:dyDescent="0.35">
      <c r="B2670" s="110" t="s">
        <v>762</v>
      </c>
      <c r="C2670" s="105" t="s">
        <v>330</v>
      </c>
      <c r="D2670" s="106"/>
    </row>
    <row r="2671" spans="2:4" ht="15" customHeight="1" x14ac:dyDescent="0.35">
      <c r="B2671" s="110" t="s">
        <v>1985</v>
      </c>
      <c r="C2671" s="239" t="s">
        <v>532</v>
      </c>
      <c r="D2671" s="240"/>
    </row>
    <row r="2672" spans="2:4" ht="15" customHeight="1" x14ac:dyDescent="0.35">
      <c r="B2672" s="250" t="s">
        <v>317</v>
      </c>
      <c r="C2672" s="9" t="s">
        <v>318</v>
      </c>
      <c r="D2672" s="10" t="s">
        <v>319</v>
      </c>
    </row>
    <row r="2673" spans="2:4" ht="15" customHeight="1" x14ac:dyDescent="0.35">
      <c r="B2673" s="250"/>
      <c r="C2673" s="16" t="s">
        <v>907</v>
      </c>
      <c r="D2673" s="10"/>
    </row>
    <row r="2674" spans="2:4" ht="15" customHeight="1" x14ac:dyDescent="0.35">
      <c r="B2674" s="250"/>
      <c r="C2674" s="16" t="s">
        <v>908</v>
      </c>
      <c r="D2674" s="102"/>
    </row>
    <row r="2675" spans="2:4" ht="15" customHeight="1" x14ac:dyDescent="0.35">
      <c r="B2675" s="250"/>
      <c r="C2675" s="16" t="s">
        <v>909</v>
      </c>
      <c r="D2675" s="102"/>
    </row>
    <row r="2676" spans="2:4" ht="15" customHeight="1" x14ac:dyDescent="0.35">
      <c r="B2676" s="250"/>
      <c r="C2676" s="16" t="s">
        <v>847</v>
      </c>
      <c r="D2676" s="102"/>
    </row>
    <row r="2677" spans="2:4" ht="15" customHeight="1" x14ac:dyDescent="0.35">
      <c r="B2677" s="110" t="s">
        <v>322</v>
      </c>
      <c r="C2677" s="239" t="s">
        <v>910</v>
      </c>
      <c r="D2677" s="240"/>
    </row>
    <row r="2678" spans="2:4" ht="15" customHeight="1" x14ac:dyDescent="0.35">
      <c r="B2678" s="110" t="s">
        <v>323</v>
      </c>
      <c r="C2678" s="239" t="s">
        <v>905</v>
      </c>
      <c r="D2678" s="240"/>
    </row>
    <row r="2679" spans="2:4" ht="15" customHeight="1" x14ac:dyDescent="0.35">
      <c r="B2679" s="110" t="s">
        <v>324</v>
      </c>
      <c r="C2679" s="251" t="s">
        <v>325</v>
      </c>
      <c r="D2679" s="252"/>
    </row>
    <row r="2680" spans="2:4" ht="15" customHeight="1" thickBot="1" x14ac:dyDescent="0.4">
      <c r="B2680" s="11" t="s">
        <v>326</v>
      </c>
      <c r="C2680" s="270" t="s">
        <v>759</v>
      </c>
      <c r="D2680" s="246"/>
    </row>
    <row r="2682" spans="2:4" ht="15" customHeight="1" thickBot="1" x14ac:dyDescent="0.4"/>
    <row r="2683" spans="2:4" ht="15" customHeight="1" thickBot="1" x14ac:dyDescent="0.4">
      <c r="B2683" s="6"/>
      <c r="C2683" s="208" t="str" cm="1">
        <f t="array" aca="1" ref="C2683" ca="1">HYPERLINK("#"&amp;CELL("address",INDEX('Data Items List'!C:C,MATCH("Data Item", 'Data Items List'!C:C,0))),"Return to data items list")</f>
        <v>Return to data items list</v>
      </c>
      <c r="D2683" s="209"/>
    </row>
    <row r="2684" spans="2:4" ht="15" customHeight="1" x14ac:dyDescent="0.35">
      <c r="B2684" s="8" t="s">
        <v>304</v>
      </c>
      <c r="C2684" s="248" t="s">
        <v>227</v>
      </c>
      <c r="D2684" s="249"/>
    </row>
    <row r="2685" spans="2:4" ht="15" customHeight="1" x14ac:dyDescent="0.35">
      <c r="B2685" s="110" t="s">
        <v>305</v>
      </c>
      <c r="C2685" s="239" t="s">
        <v>759</v>
      </c>
      <c r="D2685" s="240"/>
    </row>
    <row r="2686" spans="2:4" ht="15" customHeight="1" x14ac:dyDescent="0.35">
      <c r="B2686" s="110" t="s">
        <v>307</v>
      </c>
      <c r="C2686" s="239" t="s">
        <v>849</v>
      </c>
      <c r="D2686" s="240"/>
    </row>
    <row r="2687" spans="2:4" ht="15" customHeight="1" x14ac:dyDescent="0.35">
      <c r="B2687" s="110" t="s">
        <v>309</v>
      </c>
      <c r="C2687" s="239" t="s">
        <v>760</v>
      </c>
      <c r="D2687" s="240"/>
    </row>
    <row r="2688" spans="2:4" ht="15" customHeight="1" x14ac:dyDescent="0.35">
      <c r="B2688" s="110" t="s">
        <v>311</v>
      </c>
      <c r="C2688" s="239" t="s">
        <v>911</v>
      </c>
      <c r="D2688" s="240"/>
    </row>
    <row r="2689" spans="2:4" ht="15" customHeight="1" x14ac:dyDescent="0.35">
      <c r="B2689" s="110" t="s">
        <v>313</v>
      </c>
      <c r="C2689" s="239" t="s">
        <v>314</v>
      </c>
      <c r="D2689" s="240"/>
    </row>
    <row r="2690" spans="2:4" ht="15" customHeight="1" x14ac:dyDescent="0.35">
      <c r="B2690" s="110" t="s">
        <v>762</v>
      </c>
      <c r="C2690" s="105" t="s">
        <v>330</v>
      </c>
      <c r="D2690" s="106"/>
    </row>
    <row r="2691" spans="2:4" ht="15" customHeight="1" x14ac:dyDescent="0.35">
      <c r="B2691" s="110" t="s">
        <v>1985</v>
      </c>
      <c r="C2691" s="239" t="s">
        <v>532</v>
      </c>
      <c r="D2691" s="240"/>
    </row>
    <row r="2692" spans="2:4" ht="15" customHeight="1" x14ac:dyDescent="0.35">
      <c r="B2692" s="250" t="s">
        <v>317</v>
      </c>
      <c r="C2692" s="9" t="s">
        <v>318</v>
      </c>
      <c r="D2692" s="10" t="s">
        <v>319</v>
      </c>
    </row>
    <row r="2693" spans="2:4" ht="15" customHeight="1" x14ac:dyDescent="0.35">
      <c r="B2693" s="250"/>
      <c r="C2693" s="16" t="s">
        <v>912</v>
      </c>
      <c r="D2693" s="10"/>
    </row>
    <row r="2694" spans="2:4" ht="15" customHeight="1" x14ac:dyDescent="0.35">
      <c r="B2694" s="250"/>
      <c r="C2694" s="16" t="s">
        <v>913</v>
      </c>
      <c r="D2694" s="102"/>
    </row>
    <row r="2695" spans="2:4" ht="15" customHeight="1" x14ac:dyDescent="0.35">
      <c r="B2695" s="250"/>
      <c r="C2695" s="16" t="s">
        <v>914</v>
      </c>
      <c r="D2695" s="102"/>
    </row>
    <row r="2696" spans="2:4" ht="15" customHeight="1" x14ac:dyDescent="0.35">
      <c r="B2696" s="250"/>
      <c r="C2696" s="16" t="s">
        <v>847</v>
      </c>
      <c r="D2696" s="102"/>
    </row>
    <row r="2697" spans="2:4" ht="15" customHeight="1" x14ac:dyDescent="0.35">
      <c r="B2697" s="110" t="s">
        <v>322</v>
      </c>
      <c r="C2697" s="239" t="s">
        <v>915</v>
      </c>
      <c r="D2697" s="240"/>
    </row>
    <row r="2698" spans="2:4" ht="15" customHeight="1" x14ac:dyDescent="0.35">
      <c r="B2698" s="110" t="s">
        <v>323</v>
      </c>
      <c r="C2698" s="239" t="s">
        <v>905</v>
      </c>
      <c r="D2698" s="240"/>
    </row>
    <row r="2699" spans="2:4" ht="15" customHeight="1" x14ac:dyDescent="0.35">
      <c r="B2699" s="110" t="s">
        <v>324</v>
      </c>
      <c r="C2699" s="251" t="s">
        <v>325</v>
      </c>
      <c r="D2699" s="252"/>
    </row>
    <row r="2700" spans="2:4" ht="15" customHeight="1" thickBot="1" x14ac:dyDescent="0.4">
      <c r="B2700" s="11" t="s">
        <v>326</v>
      </c>
      <c r="C2700" s="270" t="s">
        <v>759</v>
      </c>
      <c r="D2700" s="246"/>
    </row>
    <row r="2702" spans="2:4" ht="15" customHeight="1" thickBot="1" x14ac:dyDescent="0.4"/>
    <row r="2703" spans="2:4" ht="15" customHeight="1" thickBot="1" x14ac:dyDescent="0.4">
      <c r="B2703" s="6"/>
      <c r="C2703" s="208" t="str" cm="1">
        <f t="array" aca="1" ref="C2703" ca="1">HYPERLINK("#"&amp;CELL("address",INDEX('Data Items List'!C:C,MATCH("Data Item", 'Data Items List'!C:C,0))),"Return to data items list")</f>
        <v>Return to data items list</v>
      </c>
      <c r="D2703" s="209"/>
    </row>
    <row r="2704" spans="2:4" ht="15" customHeight="1" x14ac:dyDescent="0.35">
      <c r="B2704" s="8" t="s">
        <v>304</v>
      </c>
      <c r="C2704" s="248" t="s">
        <v>104</v>
      </c>
      <c r="D2704" s="249"/>
    </row>
    <row r="2705" spans="2:4" ht="15" customHeight="1" x14ac:dyDescent="0.35">
      <c r="B2705" s="110" t="s">
        <v>305</v>
      </c>
      <c r="C2705" s="239" t="s">
        <v>759</v>
      </c>
      <c r="D2705" s="240"/>
    </row>
    <row r="2706" spans="2:4" ht="15" customHeight="1" x14ac:dyDescent="0.35">
      <c r="B2706" s="110" t="s">
        <v>307</v>
      </c>
      <c r="C2706" s="239" t="s">
        <v>849</v>
      </c>
      <c r="D2706" s="240"/>
    </row>
    <row r="2707" spans="2:4" ht="15" customHeight="1" x14ac:dyDescent="0.35">
      <c r="B2707" s="110" t="s">
        <v>309</v>
      </c>
      <c r="C2707" s="239" t="s">
        <v>760</v>
      </c>
      <c r="D2707" s="240"/>
    </row>
    <row r="2708" spans="2:4" ht="15" customHeight="1" x14ac:dyDescent="0.35">
      <c r="B2708" s="110" t="s">
        <v>311</v>
      </c>
      <c r="C2708" s="239" t="s">
        <v>916</v>
      </c>
      <c r="D2708" s="240"/>
    </row>
    <row r="2709" spans="2:4" ht="15" customHeight="1" x14ac:dyDescent="0.35">
      <c r="B2709" s="110" t="s">
        <v>313</v>
      </c>
      <c r="C2709" s="239" t="s">
        <v>314</v>
      </c>
      <c r="D2709" s="240"/>
    </row>
    <row r="2710" spans="2:4" ht="15" customHeight="1" x14ac:dyDescent="0.35">
      <c r="B2710" s="110" t="s">
        <v>762</v>
      </c>
      <c r="C2710" s="105" t="s">
        <v>330</v>
      </c>
      <c r="D2710" s="106"/>
    </row>
    <row r="2711" spans="2:4" ht="15" customHeight="1" x14ac:dyDescent="0.35">
      <c r="B2711" s="110" t="s">
        <v>1985</v>
      </c>
      <c r="C2711" s="239" t="s">
        <v>532</v>
      </c>
      <c r="D2711" s="240"/>
    </row>
    <row r="2712" spans="2:4" ht="15" customHeight="1" x14ac:dyDescent="0.35">
      <c r="B2712" s="250" t="s">
        <v>317</v>
      </c>
      <c r="C2712" s="9" t="s">
        <v>318</v>
      </c>
      <c r="D2712" s="10" t="s">
        <v>319</v>
      </c>
    </row>
    <row r="2713" spans="2:4" ht="15" customHeight="1" x14ac:dyDescent="0.35">
      <c r="B2713" s="250"/>
      <c r="C2713" s="16" t="s">
        <v>917</v>
      </c>
      <c r="D2713" s="10"/>
    </row>
    <row r="2714" spans="2:4" ht="15" customHeight="1" x14ac:dyDescent="0.35">
      <c r="B2714" s="250"/>
      <c r="C2714" s="16" t="s">
        <v>918</v>
      </c>
      <c r="D2714" s="102"/>
    </row>
    <row r="2715" spans="2:4" ht="15" customHeight="1" x14ac:dyDescent="0.35">
      <c r="B2715" s="250"/>
      <c r="C2715" s="16" t="s">
        <v>919</v>
      </c>
      <c r="D2715" s="102"/>
    </row>
    <row r="2716" spans="2:4" ht="15" customHeight="1" x14ac:dyDescent="0.35">
      <c r="B2716" s="250"/>
      <c r="C2716" s="16" t="s">
        <v>847</v>
      </c>
      <c r="D2716" s="102"/>
    </row>
    <row r="2717" spans="2:4" ht="15" customHeight="1" x14ac:dyDescent="0.35">
      <c r="B2717" s="110" t="s">
        <v>322</v>
      </c>
      <c r="C2717" s="239" t="s">
        <v>920</v>
      </c>
      <c r="D2717" s="240"/>
    </row>
    <row r="2718" spans="2:4" ht="15" customHeight="1" x14ac:dyDescent="0.35">
      <c r="B2718" s="110" t="s">
        <v>323</v>
      </c>
      <c r="C2718" s="239" t="s">
        <v>905</v>
      </c>
      <c r="D2718" s="240"/>
    </row>
    <row r="2719" spans="2:4" ht="15" customHeight="1" x14ac:dyDescent="0.35">
      <c r="B2719" s="110" t="s">
        <v>324</v>
      </c>
      <c r="C2719" s="251" t="s">
        <v>325</v>
      </c>
      <c r="D2719" s="252"/>
    </row>
    <row r="2720" spans="2:4" ht="15" customHeight="1" thickBot="1" x14ac:dyDescent="0.4">
      <c r="B2720" s="11" t="s">
        <v>326</v>
      </c>
      <c r="C2720" s="270" t="s">
        <v>759</v>
      </c>
      <c r="D2720" s="246"/>
    </row>
    <row r="2722" spans="2:4" ht="15" customHeight="1" thickBot="1" x14ac:dyDescent="0.4"/>
    <row r="2723" spans="2:4" ht="15" customHeight="1" thickBot="1" x14ac:dyDescent="0.4">
      <c r="B2723" s="6"/>
      <c r="C2723" s="208" t="str" cm="1">
        <f t="array" aca="1" ref="C2723" ca="1">HYPERLINK("#"&amp;CELL("address",INDEX('Data Items List'!C:C,MATCH("Data Item", 'Data Items List'!C:C,0))),"Return to data items list")</f>
        <v>Return to data items list</v>
      </c>
      <c r="D2723" s="209"/>
    </row>
    <row r="2724" spans="2:4" ht="15" customHeight="1" x14ac:dyDescent="0.35">
      <c r="B2724" s="8" t="s">
        <v>304</v>
      </c>
      <c r="C2724" s="248" t="s">
        <v>106</v>
      </c>
      <c r="D2724" s="249"/>
    </row>
    <row r="2725" spans="2:4" ht="15" customHeight="1" x14ac:dyDescent="0.35">
      <c r="B2725" s="110" t="s">
        <v>305</v>
      </c>
      <c r="C2725" s="239" t="s">
        <v>759</v>
      </c>
      <c r="D2725" s="240"/>
    </row>
    <row r="2726" spans="2:4" ht="15" customHeight="1" x14ac:dyDescent="0.35">
      <c r="B2726" s="110" t="s">
        <v>307</v>
      </c>
      <c r="C2726" s="239" t="s">
        <v>849</v>
      </c>
      <c r="D2726" s="240"/>
    </row>
    <row r="2727" spans="2:4" ht="15" customHeight="1" x14ac:dyDescent="0.35">
      <c r="B2727" s="110" t="s">
        <v>309</v>
      </c>
      <c r="C2727" s="239" t="s">
        <v>760</v>
      </c>
      <c r="D2727" s="240"/>
    </row>
    <row r="2728" spans="2:4" ht="15" customHeight="1" x14ac:dyDescent="0.35">
      <c r="B2728" s="110" t="s">
        <v>311</v>
      </c>
      <c r="C2728" s="239" t="s">
        <v>921</v>
      </c>
      <c r="D2728" s="240"/>
    </row>
    <row r="2729" spans="2:4" ht="15" customHeight="1" x14ac:dyDescent="0.35">
      <c r="B2729" s="110" t="s">
        <v>313</v>
      </c>
      <c r="C2729" s="239" t="s">
        <v>314</v>
      </c>
      <c r="D2729" s="240"/>
    </row>
    <row r="2730" spans="2:4" ht="15" customHeight="1" x14ac:dyDescent="0.35">
      <c r="B2730" s="110" t="s">
        <v>762</v>
      </c>
      <c r="C2730" s="105" t="s">
        <v>330</v>
      </c>
      <c r="D2730" s="106"/>
    </row>
    <row r="2731" spans="2:4" ht="15" customHeight="1" x14ac:dyDescent="0.35">
      <c r="B2731" s="110" t="s">
        <v>1985</v>
      </c>
      <c r="C2731" s="239" t="s">
        <v>532</v>
      </c>
      <c r="D2731" s="240"/>
    </row>
    <row r="2732" spans="2:4" ht="15" customHeight="1" x14ac:dyDescent="0.35">
      <c r="B2732" s="250" t="s">
        <v>317</v>
      </c>
      <c r="C2732" s="9" t="s">
        <v>318</v>
      </c>
      <c r="D2732" s="10" t="s">
        <v>319</v>
      </c>
    </row>
    <row r="2733" spans="2:4" ht="15" customHeight="1" x14ac:dyDescent="0.35">
      <c r="B2733" s="250"/>
      <c r="C2733" s="16" t="s">
        <v>922</v>
      </c>
      <c r="D2733" s="10"/>
    </row>
    <row r="2734" spans="2:4" ht="15" customHeight="1" x14ac:dyDescent="0.35">
      <c r="B2734" s="250"/>
      <c r="C2734" s="16" t="s">
        <v>923</v>
      </c>
      <c r="D2734" s="102"/>
    </row>
    <row r="2735" spans="2:4" ht="15" customHeight="1" x14ac:dyDescent="0.35">
      <c r="B2735" s="250"/>
      <c r="C2735" s="16" t="s">
        <v>924</v>
      </c>
      <c r="D2735" s="102"/>
    </row>
    <row r="2736" spans="2:4" ht="15" customHeight="1" x14ac:dyDescent="0.35">
      <c r="B2736" s="250"/>
      <c r="C2736" s="16" t="s">
        <v>847</v>
      </c>
      <c r="D2736" s="102"/>
    </row>
    <row r="2737" spans="2:4" ht="15" customHeight="1" x14ac:dyDescent="0.35">
      <c r="B2737" s="110" t="s">
        <v>322</v>
      </c>
      <c r="C2737" s="239" t="s">
        <v>925</v>
      </c>
      <c r="D2737" s="240"/>
    </row>
    <row r="2738" spans="2:4" ht="15" customHeight="1" x14ac:dyDescent="0.35">
      <c r="B2738" s="110" t="s">
        <v>323</v>
      </c>
      <c r="C2738" s="239" t="s">
        <v>926</v>
      </c>
      <c r="D2738" s="240"/>
    </row>
    <row r="2739" spans="2:4" ht="15" customHeight="1" x14ac:dyDescent="0.35">
      <c r="B2739" s="110" t="s">
        <v>324</v>
      </c>
      <c r="C2739" s="251" t="s">
        <v>325</v>
      </c>
      <c r="D2739" s="252"/>
    </row>
    <row r="2740" spans="2:4" ht="15" customHeight="1" thickBot="1" x14ac:dyDescent="0.4">
      <c r="B2740" s="11" t="s">
        <v>326</v>
      </c>
      <c r="C2740" s="270" t="s">
        <v>759</v>
      </c>
      <c r="D2740" s="246"/>
    </row>
    <row r="2742" spans="2:4" ht="15" customHeight="1" thickBot="1" x14ac:dyDescent="0.4"/>
    <row r="2743" spans="2:4" ht="15" customHeight="1" thickBot="1" x14ac:dyDescent="0.4">
      <c r="B2743" s="6"/>
      <c r="C2743" s="208" t="str" cm="1">
        <f t="array" aca="1" ref="C2743" ca="1">HYPERLINK("#"&amp;CELL("address",INDEX('Data Items List'!C:C,MATCH("Data Item", 'Data Items List'!C:C,0))),"Return to data items list")</f>
        <v>Return to data items list</v>
      </c>
      <c r="D2743" s="209"/>
    </row>
    <row r="2744" spans="2:4" ht="15" customHeight="1" x14ac:dyDescent="0.35">
      <c r="B2744" s="8" t="s">
        <v>304</v>
      </c>
      <c r="C2744" s="248" t="s">
        <v>108</v>
      </c>
      <c r="D2744" s="249"/>
    </row>
    <row r="2745" spans="2:4" ht="15" customHeight="1" x14ac:dyDescent="0.35">
      <c r="B2745" s="110" t="s">
        <v>305</v>
      </c>
      <c r="C2745" s="239" t="s">
        <v>759</v>
      </c>
      <c r="D2745" s="240"/>
    </row>
    <row r="2746" spans="2:4" ht="15" customHeight="1" x14ac:dyDescent="0.35">
      <c r="B2746" s="110" t="s">
        <v>307</v>
      </c>
      <c r="C2746" s="239" t="s">
        <v>849</v>
      </c>
      <c r="D2746" s="240"/>
    </row>
    <row r="2747" spans="2:4" ht="15" customHeight="1" x14ac:dyDescent="0.35">
      <c r="B2747" s="110" t="s">
        <v>309</v>
      </c>
      <c r="C2747" s="239" t="s">
        <v>760</v>
      </c>
      <c r="D2747" s="240"/>
    </row>
    <row r="2748" spans="2:4" ht="15" customHeight="1" x14ac:dyDescent="0.35">
      <c r="B2748" s="110" t="s">
        <v>311</v>
      </c>
      <c r="C2748" s="239" t="s">
        <v>927</v>
      </c>
      <c r="D2748" s="240"/>
    </row>
    <row r="2749" spans="2:4" ht="15" customHeight="1" x14ac:dyDescent="0.35">
      <c r="B2749" s="110" t="s">
        <v>313</v>
      </c>
      <c r="C2749" s="239" t="s">
        <v>314</v>
      </c>
      <c r="D2749" s="240"/>
    </row>
    <row r="2750" spans="2:4" ht="15" customHeight="1" x14ac:dyDescent="0.35">
      <c r="B2750" s="110" t="s">
        <v>762</v>
      </c>
      <c r="C2750" s="105" t="s">
        <v>330</v>
      </c>
      <c r="D2750" s="106"/>
    </row>
    <row r="2751" spans="2:4" ht="15" customHeight="1" x14ac:dyDescent="0.35">
      <c r="B2751" s="110" t="s">
        <v>1985</v>
      </c>
      <c r="C2751" s="239" t="s">
        <v>532</v>
      </c>
      <c r="D2751" s="240"/>
    </row>
    <row r="2752" spans="2:4" ht="15" customHeight="1" x14ac:dyDescent="0.35">
      <c r="B2752" s="250" t="s">
        <v>317</v>
      </c>
      <c r="C2752" s="9" t="s">
        <v>318</v>
      </c>
      <c r="D2752" s="10" t="s">
        <v>319</v>
      </c>
    </row>
    <row r="2753" spans="2:4" ht="15" customHeight="1" x14ac:dyDescent="0.35">
      <c r="B2753" s="250"/>
      <c r="C2753" s="16" t="s">
        <v>928</v>
      </c>
      <c r="D2753" s="10"/>
    </row>
    <row r="2754" spans="2:4" ht="15" customHeight="1" x14ac:dyDescent="0.35">
      <c r="B2754" s="250"/>
      <c r="C2754" s="16" t="s">
        <v>929</v>
      </c>
      <c r="D2754" s="102"/>
    </row>
    <row r="2755" spans="2:4" ht="15" customHeight="1" x14ac:dyDescent="0.35">
      <c r="B2755" s="250"/>
      <c r="C2755" s="16" t="s">
        <v>930</v>
      </c>
      <c r="D2755" s="102"/>
    </row>
    <row r="2756" spans="2:4" ht="15" customHeight="1" x14ac:dyDescent="0.35">
      <c r="B2756" s="250"/>
      <c r="C2756" s="16" t="s">
        <v>847</v>
      </c>
      <c r="D2756" s="102"/>
    </row>
    <row r="2757" spans="2:4" ht="15" customHeight="1" x14ac:dyDescent="0.35">
      <c r="B2757" s="110" t="s">
        <v>322</v>
      </c>
      <c r="C2757" s="239" t="s">
        <v>931</v>
      </c>
      <c r="D2757" s="240"/>
    </row>
    <row r="2758" spans="2:4" ht="15" customHeight="1" x14ac:dyDescent="0.35">
      <c r="B2758" s="110" t="s">
        <v>323</v>
      </c>
      <c r="C2758" s="239" t="s">
        <v>905</v>
      </c>
      <c r="D2758" s="240"/>
    </row>
    <row r="2759" spans="2:4" ht="15" customHeight="1" x14ac:dyDescent="0.35">
      <c r="B2759" s="110" t="s">
        <v>324</v>
      </c>
      <c r="C2759" s="251" t="s">
        <v>325</v>
      </c>
      <c r="D2759" s="252"/>
    </row>
    <row r="2760" spans="2:4" ht="15" customHeight="1" thickBot="1" x14ac:dyDescent="0.4">
      <c r="B2760" s="11" t="s">
        <v>326</v>
      </c>
      <c r="C2760" s="270" t="s">
        <v>759</v>
      </c>
      <c r="D2760" s="246"/>
    </row>
    <row r="2762" spans="2:4" ht="15" customHeight="1" thickBot="1" x14ac:dyDescent="0.4"/>
    <row r="2763" spans="2:4" ht="15" customHeight="1" thickBot="1" x14ac:dyDescent="0.4">
      <c r="B2763" s="6"/>
      <c r="C2763" s="208" t="str" cm="1">
        <f t="array" aca="1" ref="C2763" ca="1">HYPERLINK("#"&amp;CELL("address",INDEX('Data Items List'!C:C,MATCH("Data Item", 'Data Items List'!C:C,0))),"Return to data items list")</f>
        <v>Return to data items list</v>
      </c>
      <c r="D2763" s="209"/>
    </row>
    <row r="2764" spans="2:4" ht="15" customHeight="1" x14ac:dyDescent="0.35">
      <c r="B2764" s="8" t="s">
        <v>304</v>
      </c>
      <c r="C2764" s="248" t="s">
        <v>110</v>
      </c>
      <c r="D2764" s="249"/>
    </row>
    <row r="2765" spans="2:4" ht="15" customHeight="1" x14ac:dyDescent="0.35">
      <c r="B2765" s="110" t="s">
        <v>305</v>
      </c>
      <c r="C2765" s="239" t="s">
        <v>759</v>
      </c>
      <c r="D2765" s="240"/>
    </row>
    <row r="2766" spans="2:4" ht="15" customHeight="1" x14ac:dyDescent="0.35">
      <c r="B2766" s="110" t="s">
        <v>307</v>
      </c>
      <c r="C2766" s="239" t="s">
        <v>849</v>
      </c>
      <c r="D2766" s="240"/>
    </row>
    <row r="2767" spans="2:4" ht="15" customHeight="1" x14ac:dyDescent="0.35">
      <c r="B2767" s="110" t="s">
        <v>309</v>
      </c>
      <c r="C2767" s="239" t="s">
        <v>760</v>
      </c>
      <c r="D2767" s="240"/>
    </row>
    <row r="2768" spans="2:4" ht="15" customHeight="1" x14ac:dyDescent="0.35">
      <c r="B2768" s="110" t="s">
        <v>311</v>
      </c>
      <c r="C2768" s="239" t="s">
        <v>932</v>
      </c>
      <c r="D2768" s="240"/>
    </row>
    <row r="2769" spans="2:4" ht="15" customHeight="1" x14ac:dyDescent="0.35">
      <c r="B2769" s="110" t="s">
        <v>313</v>
      </c>
      <c r="C2769" s="239" t="s">
        <v>314</v>
      </c>
      <c r="D2769" s="240"/>
    </row>
    <row r="2770" spans="2:4" ht="15" customHeight="1" x14ac:dyDescent="0.35">
      <c r="B2770" s="110" t="s">
        <v>762</v>
      </c>
      <c r="C2770" s="105" t="s">
        <v>330</v>
      </c>
      <c r="D2770" s="106"/>
    </row>
    <row r="2771" spans="2:4" ht="15" customHeight="1" x14ac:dyDescent="0.35">
      <c r="B2771" s="110" t="s">
        <v>1985</v>
      </c>
      <c r="C2771" s="239" t="s">
        <v>532</v>
      </c>
      <c r="D2771" s="240"/>
    </row>
    <row r="2772" spans="2:4" ht="15" customHeight="1" x14ac:dyDescent="0.35">
      <c r="B2772" s="250" t="s">
        <v>317</v>
      </c>
      <c r="C2772" s="9" t="s">
        <v>318</v>
      </c>
      <c r="D2772" s="10" t="s">
        <v>319</v>
      </c>
    </row>
    <row r="2773" spans="2:4" ht="15" customHeight="1" x14ac:dyDescent="0.35">
      <c r="B2773" s="250"/>
      <c r="C2773" s="16" t="s">
        <v>933</v>
      </c>
      <c r="D2773" s="10"/>
    </row>
    <row r="2774" spans="2:4" ht="15" customHeight="1" x14ac:dyDescent="0.35">
      <c r="B2774" s="250"/>
      <c r="C2774" s="16" t="s">
        <v>934</v>
      </c>
      <c r="D2774" s="10"/>
    </row>
    <row r="2775" spans="2:4" ht="15" customHeight="1" x14ac:dyDescent="0.35">
      <c r="B2775" s="250"/>
      <c r="C2775" s="16" t="s">
        <v>935</v>
      </c>
      <c r="D2775" s="102"/>
    </row>
    <row r="2776" spans="2:4" ht="15" customHeight="1" x14ac:dyDescent="0.35">
      <c r="B2776" s="250"/>
      <c r="C2776" s="16" t="s">
        <v>936</v>
      </c>
      <c r="D2776" s="102"/>
    </row>
    <row r="2777" spans="2:4" ht="15" customHeight="1" x14ac:dyDescent="0.35">
      <c r="B2777" s="250"/>
      <c r="C2777" s="16" t="s">
        <v>847</v>
      </c>
      <c r="D2777" s="102"/>
    </row>
    <row r="2778" spans="2:4" ht="15" customHeight="1" x14ac:dyDescent="0.35">
      <c r="B2778" s="110" t="s">
        <v>322</v>
      </c>
      <c r="C2778" s="239" t="s">
        <v>937</v>
      </c>
      <c r="D2778" s="240"/>
    </row>
    <row r="2779" spans="2:4" ht="15" customHeight="1" x14ac:dyDescent="0.35">
      <c r="B2779" s="110" t="s">
        <v>323</v>
      </c>
      <c r="C2779" s="239" t="s">
        <v>759</v>
      </c>
      <c r="D2779" s="240"/>
    </row>
    <row r="2780" spans="2:4" ht="15" customHeight="1" x14ac:dyDescent="0.35">
      <c r="B2780" s="110" t="s">
        <v>324</v>
      </c>
      <c r="C2780" s="251" t="s">
        <v>464</v>
      </c>
      <c r="D2780" s="258"/>
    </row>
    <row r="2781" spans="2:4" ht="15" customHeight="1" thickBot="1" x14ac:dyDescent="0.4">
      <c r="B2781" s="11" t="s">
        <v>326</v>
      </c>
      <c r="C2781" s="270" t="s">
        <v>759</v>
      </c>
      <c r="D2781" s="246"/>
    </row>
    <row r="2783" spans="2:4" ht="15" customHeight="1" thickBot="1" x14ac:dyDescent="0.4"/>
    <row r="2784" spans="2:4" ht="15" customHeight="1" thickBot="1" x14ac:dyDescent="0.4">
      <c r="B2784" s="6"/>
      <c r="C2784" s="208" t="str" cm="1">
        <f t="array" aca="1" ref="C2784" ca="1">HYPERLINK("#"&amp;CELL("address",INDEX('Data Items List'!C:C,MATCH("Data Item", 'Data Items List'!C:C,0))),"Return to data items list")</f>
        <v>Return to data items list</v>
      </c>
      <c r="D2784" s="209"/>
    </row>
    <row r="2785" spans="2:4" ht="15" customHeight="1" x14ac:dyDescent="0.35">
      <c r="B2785" s="8" t="s">
        <v>304</v>
      </c>
      <c r="C2785" s="248" t="s">
        <v>111</v>
      </c>
      <c r="D2785" s="249"/>
    </row>
    <row r="2786" spans="2:4" ht="15" customHeight="1" x14ac:dyDescent="0.35">
      <c r="B2786" s="110" t="s">
        <v>305</v>
      </c>
      <c r="C2786" s="239" t="s">
        <v>759</v>
      </c>
      <c r="D2786" s="240"/>
    </row>
    <row r="2787" spans="2:4" ht="15" customHeight="1" x14ac:dyDescent="0.35">
      <c r="B2787" s="110" t="s">
        <v>307</v>
      </c>
      <c r="C2787" s="239" t="s">
        <v>849</v>
      </c>
      <c r="D2787" s="240"/>
    </row>
    <row r="2788" spans="2:4" ht="15" customHeight="1" x14ac:dyDescent="0.35">
      <c r="B2788" s="110" t="s">
        <v>309</v>
      </c>
      <c r="C2788" s="239" t="s">
        <v>760</v>
      </c>
      <c r="D2788" s="240"/>
    </row>
    <row r="2789" spans="2:4" ht="15" customHeight="1" x14ac:dyDescent="0.35">
      <c r="B2789" s="110" t="s">
        <v>311</v>
      </c>
      <c r="C2789" s="239" t="s">
        <v>938</v>
      </c>
      <c r="D2789" s="240"/>
    </row>
    <row r="2790" spans="2:4" ht="15" customHeight="1" x14ac:dyDescent="0.35">
      <c r="B2790" s="110" t="s">
        <v>313</v>
      </c>
      <c r="C2790" s="239" t="s">
        <v>314</v>
      </c>
      <c r="D2790" s="240"/>
    </row>
    <row r="2791" spans="2:4" ht="15" customHeight="1" x14ac:dyDescent="0.35">
      <c r="B2791" s="110" t="s">
        <v>762</v>
      </c>
      <c r="C2791" s="105" t="s">
        <v>330</v>
      </c>
      <c r="D2791" s="106"/>
    </row>
    <row r="2792" spans="2:4" ht="15" customHeight="1" x14ac:dyDescent="0.35">
      <c r="B2792" s="110" t="s">
        <v>1985</v>
      </c>
      <c r="C2792" s="239" t="s">
        <v>532</v>
      </c>
      <c r="D2792" s="240"/>
    </row>
    <row r="2793" spans="2:4" ht="15" customHeight="1" x14ac:dyDescent="0.35">
      <c r="B2793" s="250" t="s">
        <v>317</v>
      </c>
      <c r="C2793" s="9" t="s">
        <v>318</v>
      </c>
      <c r="D2793" s="10" t="s">
        <v>319</v>
      </c>
    </row>
    <row r="2794" spans="2:4" ht="15" customHeight="1" x14ac:dyDescent="0.35">
      <c r="B2794" s="250"/>
      <c r="C2794" s="16" t="s">
        <v>830</v>
      </c>
      <c r="D2794" s="102"/>
    </row>
    <row r="2795" spans="2:4" ht="15" customHeight="1" x14ac:dyDescent="0.35">
      <c r="B2795" s="250"/>
      <c r="C2795" s="16" t="s">
        <v>831</v>
      </c>
      <c r="D2795" s="102"/>
    </row>
    <row r="2796" spans="2:4" ht="15" customHeight="1" x14ac:dyDescent="0.35">
      <c r="B2796" s="250"/>
      <c r="C2796" s="16" t="s">
        <v>939</v>
      </c>
      <c r="D2796" s="102"/>
    </row>
    <row r="2797" spans="2:4" ht="15" customHeight="1" x14ac:dyDescent="0.35">
      <c r="B2797" s="110" t="s">
        <v>322</v>
      </c>
      <c r="C2797" s="239" t="s">
        <v>940</v>
      </c>
      <c r="D2797" s="240"/>
    </row>
    <row r="2798" spans="2:4" ht="15" customHeight="1" x14ac:dyDescent="0.35">
      <c r="B2798" s="110" t="s">
        <v>323</v>
      </c>
      <c r="C2798" s="239" t="s">
        <v>759</v>
      </c>
      <c r="D2798" s="240"/>
    </row>
    <row r="2799" spans="2:4" ht="15" customHeight="1" x14ac:dyDescent="0.35">
      <c r="B2799" s="110" t="s">
        <v>324</v>
      </c>
      <c r="C2799" s="251" t="s">
        <v>325</v>
      </c>
      <c r="D2799" s="252"/>
    </row>
    <row r="2800" spans="2:4" ht="15" customHeight="1" thickBot="1" x14ac:dyDescent="0.4">
      <c r="B2800" s="11" t="s">
        <v>326</v>
      </c>
      <c r="C2800" s="270" t="s">
        <v>759</v>
      </c>
      <c r="D2800" s="246"/>
    </row>
    <row r="2802" spans="2:4" ht="15" customHeight="1" thickBot="1" x14ac:dyDescent="0.4"/>
    <row r="2803" spans="2:4" ht="15" customHeight="1" thickBot="1" x14ac:dyDescent="0.4">
      <c r="B2803" s="6"/>
      <c r="C2803" s="208" t="str" cm="1">
        <f t="array" aca="1" ref="C2803" ca="1">HYPERLINK("#"&amp;CELL("address",INDEX('Data Items List'!C:C,MATCH("Data Item", 'Data Items List'!C:C,0))),"Return to data items list")</f>
        <v>Return to data items list</v>
      </c>
      <c r="D2803" s="209"/>
    </row>
    <row r="2804" spans="2:4" ht="15" customHeight="1" x14ac:dyDescent="0.35">
      <c r="B2804" s="8" t="s">
        <v>304</v>
      </c>
      <c r="C2804" s="248" t="s">
        <v>112</v>
      </c>
      <c r="D2804" s="249"/>
    </row>
    <row r="2805" spans="2:4" ht="15" customHeight="1" x14ac:dyDescent="0.35">
      <c r="B2805" s="110" t="s">
        <v>305</v>
      </c>
      <c r="C2805" s="239" t="s">
        <v>759</v>
      </c>
      <c r="D2805" s="240"/>
    </row>
    <row r="2806" spans="2:4" ht="15" customHeight="1" x14ac:dyDescent="0.35">
      <c r="B2806" s="110" t="s">
        <v>307</v>
      </c>
      <c r="C2806" s="239" t="s">
        <v>849</v>
      </c>
      <c r="D2806" s="240"/>
    </row>
    <row r="2807" spans="2:4" ht="15" customHeight="1" x14ac:dyDescent="0.35">
      <c r="B2807" s="110" t="s">
        <v>309</v>
      </c>
      <c r="C2807" s="239" t="s">
        <v>760</v>
      </c>
      <c r="D2807" s="240"/>
    </row>
    <row r="2808" spans="2:4" ht="15" customHeight="1" x14ac:dyDescent="0.35">
      <c r="B2808" s="110" t="s">
        <v>311</v>
      </c>
      <c r="C2808" s="239" t="s">
        <v>941</v>
      </c>
      <c r="D2808" s="240"/>
    </row>
    <row r="2809" spans="2:4" ht="15" customHeight="1" x14ac:dyDescent="0.35">
      <c r="B2809" s="110" t="s">
        <v>313</v>
      </c>
      <c r="C2809" s="239" t="s">
        <v>314</v>
      </c>
      <c r="D2809" s="240"/>
    </row>
    <row r="2810" spans="2:4" ht="15" customHeight="1" x14ac:dyDescent="0.35">
      <c r="B2810" s="110" t="s">
        <v>762</v>
      </c>
      <c r="C2810" s="105" t="s">
        <v>330</v>
      </c>
      <c r="D2810" s="106"/>
    </row>
    <row r="2811" spans="2:4" ht="15" customHeight="1" x14ac:dyDescent="0.35">
      <c r="B2811" s="110" t="s">
        <v>1985</v>
      </c>
      <c r="C2811" s="239" t="s">
        <v>532</v>
      </c>
      <c r="D2811" s="240"/>
    </row>
    <row r="2812" spans="2:4" ht="15" customHeight="1" x14ac:dyDescent="0.35">
      <c r="B2812" s="250" t="s">
        <v>317</v>
      </c>
      <c r="C2812" s="9" t="s">
        <v>318</v>
      </c>
      <c r="D2812" s="10" t="s">
        <v>319</v>
      </c>
    </row>
    <row r="2813" spans="2:4" ht="15" customHeight="1" x14ac:dyDescent="0.35">
      <c r="B2813" s="250"/>
      <c r="C2813" s="16" t="s">
        <v>830</v>
      </c>
      <c r="D2813" s="102"/>
    </row>
    <row r="2814" spans="2:4" ht="15" customHeight="1" x14ac:dyDescent="0.35">
      <c r="B2814" s="250"/>
      <c r="C2814" s="16" t="s">
        <v>831</v>
      </c>
      <c r="D2814" s="102"/>
    </row>
    <row r="2815" spans="2:4" ht="15" customHeight="1" x14ac:dyDescent="0.35">
      <c r="B2815" s="250"/>
      <c r="C2815" s="16" t="s">
        <v>939</v>
      </c>
      <c r="D2815" s="102"/>
    </row>
    <row r="2816" spans="2:4" ht="15" customHeight="1" x14ac:dyDescent="0.35">
      <c r="B2816" s="110" t="s">
        <v>322</v>
      </c>
      <c r="C2816" s="239" t="s">
        <v>940</v>
      </c>
      <c r="D2816" s="240"/>
    </row>
    <row r="2817" spans="2:4" ht="15" customHeight="1" x14ac:dyDescent="0.35">
      <c r="B2817" s="110" t="s">
        <v>323</v>
      </c>
      <c r="C2817" s="239" t="s">
        <v>759</v>
      </c>
      <c r="D2817" s="240"/>
    </row>
    <row r="2818" spans="2:4" ht="15" customHeight="1" x14ac:dyDescent="0.35">
      <c r="B2818" s="110" t="s">
        <v>324</v>
      </c>
      <c r="C2818" s="251" t="s">
        <v>325</v>
      </c>
      <c r="D2818" s="252"/>
    </row>
    <row r="2819" spans="2:4" ht="15" customHeight="1" thickBot="1" x14ac:dyDescent="0.4">
      <c r="B2819" s="11" t="s">
        <v>326</v>
      </c>
      <c r="C2819" s="270" t="s">
        <v>759</v>
      </c>
      <c r="D2819" s="246"/>
    </row>
    <row r="2821" spans="2:4" ht="15" customHeight="1" thickBot="1" x14ac:dyDescent="0.4"/>
    <row r="2822" spans="2:4" ht="15" customHeight="1" thickBot="1" x14ac:dyDescent="0.4">
      <c r="B2822" s="6"/>
      <c r="C2822" s="208" t="str" cm="1">
        <f t="array" aca="1" ref="C2822" ca="1">HYPERLINK("#"&amp;CELL("address",INDEX('Data Items List'!C:C,MATCH("Data Item", 'Data Items List'!C:C,0))),"Return to data items list")</f>
        <v>Return to data items list</v>
      </c>
      <c r="D2822" s="209"/>
    </row>
    <row r="2823" spans="2:4" ht="15" customHeight="1" x14ac:dyDescent="0.35">
      <c r="B2823" s="8" t="s">
        <v>304</v>
      </c>
      <c r="C2823" s="248" t="s">
        <v>113</v>
      </c>
      <c r="D2823" s="249"/>
    </row>
    <row r="2824" spans="2:4" ht="15" customHeight="1" x14ac:dyDescent="0.35">
      <c r="B2824" s="110" t="s">
        <v>305</v>
      </c>
      <c r="C2824" s="239" t="s">
        <v>759</v>
      </c>
      <c r="D2824" s="240"/>
    </row>
    <row r="2825" spans="2:4" ht="15" customHeight="1" x14ac:dyDescent="0.35">
      <c r="B2825" s="110" t="s">
        <v>307</v>
      </c>
      <c r="C2825" s="239" t="s">
        <v>849</v>
      </c>
      <c r="D2825" s="240"/>
    </row>
    <row r="2826" spans="2:4" ht="15" customHeight="1" x14ac:dyDescent="0.35">
      <c r="B2826" s="110" t="s">
        <v>309</v>
      </c>
      <c r="C2826" s="239" t="s">
        <v>760</v>
      </c>
      <c r="D2826" s="240"/>
    </row>
    <row r="2827" spans="2:4" ht="15" customHeight="1" x14ac:dyDescent="0.35">
      <c r="B2827" s="110" t="s">
        <v>311</v>
      </c>
      <c r="C2827" s="239" t="s">
        <v>942</v>
      </c>
      <c r="D2827" s="240"/>
    </row>
    <row r="2828" spans="2:4" ht="15" customHeight="1" x14ac:dyDescent="0.35">
      <c r="B2828" s="110" t="s">
        <v>313</v>
      </c>
      <c r="C2828" s="239" t="s">
        <v>314</v>
      </c>
      <c r="D2828" s="240"/>
    </row>
    <row r="2829" spans="2:4" ht="15" customHeight="1" x14ac:dyDescent="0.35">
      <c r="B2829" s="110" t="s">
        <v>762</v>
      </c>
      <c r="C2829" s="105" t="s">
        <v>330</v>
      </c>
      <c r="D2829" s="106"/>
    </row>
    <row r="2830" spans="2:4" ht="15" customHeight="1" x14ac:dyDescent="0.35">
      <c r="B2830" s="110" t="s">
        <v>1985</v>
      </c>
      <c r="C2830" s="239" t="s">
        <v>532</v>
      </c>
      <c r="D2830" s="240"/>
    </row>
    <row r="2831" spans="2:4" ht="15" customHeight="1" x14ac:dyDescent="0.35">
      <c r="B2831" s="250" t="s">
        <v>317</v>
      </c>
      <c r="C2831" s="9" t="s">
        <v>318</v>
      </c>
      <c r="D2831" s="10" t="s">
        <v>319</v>
      </c>
    </row>
    <row r="2832" spans="2:4" ht="15" customHeight="1" x14ac:dyDescent="0.35">
      <c r="B2832" s="250"/>
      <c r="C2832" s="16" t="s">
        <v>830</v>
      </c>
      <c r="D2832" s="102"/>
    </row>
    <row r="2833" spans="2:4" ht="15" customHeight="1" x14ac:dyDescent="0.35">
      <c r="B2833" s="250"/>
      <c r="C2833" s="16" t="s">
        <v>831</v>
      </c>
      <c r="D2833" s="102"/>
    </row>
    <row r="2834" spans="2:4" ht="15" customHeight="1" x14ac:dyDescent="0.35">
      <c r="B2834" s="250"/>
      <c r="C2834" s="16" t="s">
        <v>939</v>
      </c>
      <c r="D2834" s="102"/>
    </row>
    <row r="2835" spans="2:4" ht="15" customHeight="1" x14ac:dyDescent="0.35">
      <c r="B2835" s="110" t="s">
        <v>322</v>
      </c>
      <c r="C2835" s="239" t="s">
        <v>940</v>
      </c>
      <c r="D2835" s="240"/>
    </row>
    <row r="2836" spans="2:4" ht="15" customHeight="1" x14ac:dyDescent="0.35">
      <c r="B2836" s="110" t="s">
        <v>323</v>
      </c>
      <c r="C2836" s="239" t="s">
        <v>759</v>
      </c>
      <c r="D2836" s="240"/>
    </row>
    <row r="2837" spans="2:4" ht="15" customHeight="1" x14ac:dyDescent="0.35">
      <c r="B2837" s="110" t="s">
        <v>324</v>
      </c>
      <c r="C2837" s="251" t="s">
        <v>325</v>
      </c>
      <c r="D2837" s="252"/>
    </row>
    <row r="2838" spans="2:4" ht="15" customHeight="1" thickBot="1" x14ac:dyDescent="0.4">
      <c r="B2838" s="11" t="s">
        <v>326</v>
      </c>
      <c r="C2838" s="270" t="s">
        <v>759</v>
      </c>
      <c r="D2838" s="246"/>
    </row>
    <row r="2840" spans="2:4" ht="15" customHeight="1" thickBot="1" x14ac:dyDescent="0.4"/>
    <row r="2841" spans="2:4" ht="15" customHeight="1" thickBot="1" x14ac:dyDescent="0.4">
      <c r="B2841" s="6"/>
      <c r="C2841" s="208" t="str" cm="1">
        <f t="array" aca="1" ref="C2841" ca="1">HYPERLINK("#"&amp;CELL("address",INDEX('Data Items List'!C:C,MATCH("Data Item", 'Data Items List'!C:C,0))),"Return to data items list")</f>
        <v>Return to data items list</v>
      </c>
      <c r="D2841" s="209"/>
    </row>
    <row r="2842" spans="2:4" ht="15" customHeight="1" x14ac:dyDescent="0.35">
      <c r="B2842" s="8" t="s">
        <v>304</v>
      </c>
      <c r="C2842" s="248" t="s">
        <v>114</v>
      </c>
      <c r="D2842" s="249"/>
    </row>
    <row r="2843" spans="2:4" ht="15" customHeight="1" x14ac:dyDescent="0.35">
      <c r="B2843" s="110" t="s">
        <v>305</v>
      </c>
      <c r="C2843" s="239" t="s">
        <v>759</v>
      </c>
      <c r="D2843" s="240"/>
    </row>
    <row r="2844" spans="2:4" ht="15" customHeight="1" x14ac:dyDescent="0.35">
      <c r="B2844" s="110" t="s">
        <v>307</v>
      </c>
      <c r="C2844" s="239" t="s">
        <v>849</v>
      </c>
      <c r="D2844" s="240"/>
    </row>
    <row r="2845" spans="2:4" ht="15" customHeight="1" x14ac:dyDescent="0.35">
      <c r="B2845" s="110" t="s">
        <v>309</v>
      </c>
      <c r="C2845" s="239" t="s">
        <v>760</v>
      </c>
      <c r="D2845" s="240"/>
    </row>
    <row r="2846" spans="2:4" ht="15" customHeight="1" x14ac:dyDescent="0.35">
      <c r="B2846" s="110" t="s">
        <v>311</v>
      </c>
      <c r="C2846" s="239" t="s">
        <v>943</v>
      </c>
      <c r="D2846" s="240"/>
    </row>
    <row r="2847" spans="2:4" ht="15" customHeight="1" x14ac:dyDescent="0.35">
      <c r="B2847" s="110" t="s">
        <v>313</v>
      </c>
      <c r="C2847" s="239" t="s">
        <v>314</v>
      </c>
      <c r="D2847" s="240"/>
    </row>
    <row r="2848" spans="2:4" ht="15" customHeight="1" x14ac:dyDescent="0.35">
      <c r="B2848" s="110" t="s">
        <v>762</v>
      </c>
      <c r="C2848" s="105" t="s">
        <v>330</v>
      </c>
      <c r="D2848" s="106"/>
    </row>
    <row r="2849" spans="2:4" ht="15" customHeight="1" x14ac:dyDescent="0.35">
      <c r="B2849" s="110" t="s">
        <v>1985</v>
      </c>
      <c r="C2849" s="239" t="s">
        <v>532</v>
      </c>
      <c r="D2849" s="240"/>
    </row>
    <row r="2850" spans="2:4" ht="15" customHeight="1" x14ac:dyDescent="0.35">
      <c r="B2850" s="250" t="s">
        <v>317</v>
      </c>
      <c r="C2850" s="9" t="s">
        <v>318</v>
      </c>
      <c r="D2850" s="10" t="s">
        <v>319</v>
      </c>
    </row>
    <row r="2851" spans="2:4" ht="15" customHeight="1" x14ac:dyDescent="0.35">
      <c r="B2851" s="250"/>
      <c r="C2851" s="16" t="s">
        <v>830</v>
      </c>
      <c r="D2851" s="102"/>
    </row>
    <row r="2852" spans="2:4" ht="15" customHeight="1" x14ac:dyDescent="0.35">
      <c r="B2852" s="250"/>
      <c r="C2852" s="16" t="s">
        <v>831</v>
      </c>
      <c r="D2852" s="102"/>
    </row>
    <row r="2853" spans="2:4" ht="15" customHeight="1" x14ac:dyDescent="0.35">
      <c r="B2853" s="250"/>
      <c r="C2853" s="16" t="s">
        <v>939</v>
      </c>
      <c r="D2853" s="102"/>
    </row>
    <row r="2854" spans="2:4" ht="15" customHeight="1" x14ac:dyDescent="0.35">
      <c r="B2854" s="110" t="s">
        <v>322</v>
      </c>
      <c r="C2854" s="239" t="s">
        <v>940</v>
      </c>
      <c r="D2854" s="240"/>
    </row>
    <row r="2855" spans="2:4" ht="15" customHeight="1" x14ac:dyDescent="0.35">
      <c r="B2855" s="110" t="s">
        <v>323</v>
      </c>
      <c r="C2855" s="239" t="s">
        <v>759</v>
      </c>
      <c r="D2855" s="240"/>
    </row>
    <row r="2856" spans="2:4" ht="15" customHeight="1" x14ac:dyDescent="0.35">
      <c r="B2856" s="110" t="s">
        <v>324</v>
      </c>
      <c r="C2856" s="251" t="s">
        <v>325</v>
      </c>
      <c r="D2856" s="252"/>
    </row>
    <row r="2857" spans="2:4" ht="15" customHeight="1" thickBot="1" x14ac:dyDescent="0.4">
      <c r="B2857" s="11" t="s">
        <v>326</v>
      </c>
      <c r="C2857" s="270" t="s">
        <v>759</v>
      </c>
      <c r="D2857" s="246"/>
    </row>
    <row r="2859" spans="2:4" ht="15" customHeight="1" thickBot="1" x14ac:dyDescent="0.4"/>
    <row r="2860" spans="2:4" ht="15" customHeight="1" thickBot="1" x14ac:dyDescent="0.4">
      <c r="B2860" s="6"/>
      <c r="C2860" s="208" t="str" cm="1">
        <f t="array" aca="1" ref="C2860" ca="1">HYPERLINK("#"&amp;CELL("address",INDEX('Data Items List'!C:C,MATCH("Data Item", 'Data Items List'!C:C,0))),"Return to data items list")</f>
        <v>Return to data items list</v>
      </c>
      <c r="D2860" s="209"/>
    </row>
    <row r="2861" spans="2:4" ht="15" customHeight="1" x14ac:dyDescent="0.35">
      <c r="B2861" s="8" t="s">
        <v>304</v>
      </c>
      <c r="C2861" s="248" t="s">
        <v>115</v>
      </c>
      <c r="D2861" s="249"/>
    </row>
    <row r="2862" spans="2:4" ht="15" customHeight="1" x14ac:dyDescent="0.35">
      <c r="B2862" s="110" t="s">
        <v>305</v>
      </c>
      <c r="C2862" s="239" t="s">
        <v>759</v>
      </c>
      <c r="D2862" s="240"/>
    </row>
    <row r="2863" spans="2:4" ht="15" customHeight="1" x14ac:dyDescent="0.35">
      <c r="B2863" s="110" t="s">
        <v>307</v>
      </c>
      <c r="C2863" s="239" t="s">
        <v>849</v>
      </c>
      <c r="D2863" s="240"/>
    </row>
    <row r="2864" spans="2:4" ht="15" customHeight="1" x14ac:dyDescent="0.35">
      <c r="B2864" s="110" t="s">
        <v>309</v>
      </c>
      <c r="C2864" s="239" t="s">
        <v>760</v>
      </c>
      <c r="D2864" s="240"/>
    </row>
    <row r="2865" spans="2:4" ht="15" customHeight="1" x14ac:dyDescent="0.35">
      <c r="B2865" s="110" t="s">
        <v>311</v>
      </c>
      <c r="C2865" s="239" t="s">
        <v>944</v>
      </c>
      <c r="D2865" s="240"/>
    </row>
    <row r="2866" spans="2:4" ht="15" customHeight="1" x14ac:dyDescent="0.35">
      <c r="B2866" s="110" t="s">
        <v>313</v>
      </c>
      <c r="C2866" s="239" t="s">
        <v>314</v>
      </c>
      <c r="D2866" s="240"/>
    </row>
    <row r="2867" spans="2:4" ht="15" customHeight="1" x14ac:dyDescent="0.35">
      <c r="B2867" s="110" t="s">
        <v>762</v>
      </c>
      <c r="C2867" s="105" t="s">
        <v>330</v>
      </c>
      <c r="D2867" s="106"/>
    </row>
    <row r="2868" spans="2:4" ht="15" customHeight="1" x14ac:dyDescent="0.35">
      <c r="B2868" s="110" t="s">
        <v>1985</v>
      </c>
      <c r="C2868" s="239" t="s">
        <v>532</v>
      </c>
      <c r="D2868" s="240"/>
    </row>
    <row r="2869" spans="2:4" ht="15" customHeight="1" x14ac:dyDescent="0.35">
      <c r="B2869" s="250" t="s">
        <v>317</v>
      </c>
      <c r="C2869" s="9" t="s">
        <v>318</v>
      </c>
      <c r="D2869" s="10" t="s">
        <v>319</v>
      </c>
    </row>
    <row r="2870" spans="2:4" ht="15" customHeight="1" x14ac:dyDescent="0.35">
      <c r="B2870" s="250"/>
      <c r="C2870" s="16" t="s">
        <v>830</v>
      </c>
      <c r="D2870" s="102"/>
    </row>
    <row r="2871" spans="2:4" ht="15" customHeight="1" x14ac:dyDescent="0.35">
      <c r="B2871" s="250"/>
      <c r="C2871" s="16" t="s">
        <v>831</v>
      </c>
      <c r="D2871" s="102"/>
    </row>
    <row r="2872" spans="2:4" ht="15" customHeight="1" x14ac:dyDescent="0.35">
      <c r="B2872" s="250"/>
      <c r="C2872" s="16" t="s">
        <v>939</v>
      </c>
      <c r="D2872" s="102"/>
    </row>
    <row r="2873" spans="2:4" ht="15" customHeight="1" x14ac:dyDescent="0.35">
      <c r="B2873" s="110" t="s">
        <v>322</v>
      </c>
      <c r="C2873" s="239" t="s">
        <v>940</v>
      </c>
      <c r="D2873" s="240"/>
    </row>
    <row r="2874" spans="2:4" ht="15" customHeight="1" x14ac:dyDescent="0.35">
      <c r="B2874" s="110" t="s">
        <v>323</v>
      </c>
      <c r="C2874" s="239" t="s">
        <v>759</v>
      </c>
      <c r="D2874" s="240"/>
    </row>
    <row r="2875" spans="2:4" ht="15" customHeight="1" x14ac:dyDescent="0.35">
      <c r="B2875" s="110" t="s">
        <v>324</v>
      </c>
      <c r="C2875" s="251" t="s">
        <v>325</v>
      </c>
      <c r="D2875" s="252"/>
    </row>
    <row r="2876" spans="2:4" ht="15" customHeight="1" thickBot="1" x14ac:dyDescent="0.4">
      <c r="B2876" s="11" t="s">
        <v>326</v>
      </c>
      <c r="C2876" s="270" t="s">
        <v>759</v>
      </c>
      <c r="D2876" s="246"/>
    </row>
    <row r="2877" spans="2:4" ht="15" customHeight="1" x14ac:dyDescent="0.35">
      <c r="B2877" s="21"/>
      <c r="C2877" s="105"/>
      <c r="D2877" s="105"/>
    </row>
    <row r="2878" spans="2:4" ht="15" customHeight="1" thickBot="1" x14ac:dyDescent="0.4"/>
    <row r="2879" spans="2:4" ht="15" customHeight="1" thickBot="1" x14ac:dyDescent="0.4">
      <c r="B2879" s="6"/>
      <c r="C2879" s="208" t="str" cm="1">
        <f t="array" aca="1" ref="C2879" ca="1">HYPERLINK("#"&amp;CELL("address",INDEX('Data Items List'!C:C,MATCH("Data Item", 'Data Items List'!C:C,0))),"Return to data items list")</f>
        <v>Return to data items list</v>
      </c>
      <c r="D2879" s="209"/>
    </row>
    <row r="2880" spans="2:4" ht="15" customHeight="1" x14ac:dyDescent="0.35">
      <c r="B2880" s="8" t="s">
        <v>304</v>
      </c>
      <c r="C2880" s="248" t="s">
        <v>116</v>
      </c>
      <c r="D2880" s="249"/>
    </row>
    <row r="2881" spans="2:4" ht="15" customHeight="1" x14ac:dyDescent="0.35">
      <c r="B2881" s="110" t="s">
        <v>305</v>
      </c>
      <c r="C2881" s="239" t="s">
        <v>759</v>
      </c>
      <c r="D2881" s="240"/>
    </row>
    <row r="2882" spans="2:4" ht="15" customHeight="1" x14ac:dyDescent="0.35">
      <c r="B2882" s="110" t="s">
        <v>307</v>
      </c>
      <c r="C2882" s="239" t="s">
        <v>849</v>
      </c>
      <c r="D2882" s="240"/>
    </row>
    <row r="2883" spans="2:4" ht="15" customHeight="1" x14ac:dyDescent="0.35">
      <c r="B2883" s="110" t="s">
        <v>309</v>
      </c>
      <c r="C2883" s="239" t="s">
        <v>760</v>
      </c>
      <c r="D2883" s="240"/>
    </row>
    <row r="2884" spans="2:4" ht="15" customHeight="1" x14ac:dyDescent="0.35">
      <c r="B2884" s="110" t="s">
        <v>311</v>
      </c>
      <c r="C2884" s="239" t="s">
        <v>945</v>
      </c>
      <c r="D2884" s="240"/>
    </row>
    <row r="2885" spans="2:4" ht="15" customHeight="1" x14ac:dyDescent="0.35">
      <c r="B2885" s="110" t="s">
        <v>313</v>
      </c>
      <c r="C2885" s="239" t="s">
        <v>314</v>
      </c>
      <c r="D2885" s="240"/>
    </row>
    <row r="2886" spans="2:4" ht="15" customHeight="1" x14ac:dyDescent="0.35">
      <c r="B2886" s="110" t="s">
        <v>762</v>
      </c>
      <c r="C2886" s="105" t="s">
        <v>330</v>
      </c>
      <c r="D2886" s="106"/>
    </row>
    <row r="2887" spans="2:4" ht="15" customHeight="1" x14ac:dyDescent="0.35">
      <c r="B2887" s="110" t="s">
        <v>1985</v>
      </c>
      <c r="C2887" s="239" t="s">
        <v>532</v>
      </c>
      <c r="D2887" s="240"/>
    </row>
    <row r="2888" spans="2:4" ht="15" customHeight="1" x14ac:dyDescent="0.35">
      <c r="B2888" s="250" t="s">
        <v>317</v>
      </c>
      <c r="C2888" s="9" t="s">
        <v>318</v>
      </c>
      <c r="D2888" s="10" t="s">
        <v>319</v>
      </c>
    </row>
    <row r="2889" spans="2:4" ht="15" customHeight="1" x14ac:dyDescent="0.35">
      <c r="B2889" s="250"/>
      <c r="C2889" s="16" t="s">
        <v>830</v>
      </c>
      <c r="D2889" s="102"/>
    </row>
    <row r="2890" spans="2:4" ht="15" customHeight="1" x14ac:dyDescent="0.35">
      <c r="B2890" s="250"/>
      <c r="C2890" s="16" t="s">
        <v>831</v>
      </c>
      <c r="D2890" s="102"/>
    </row>
    <row r="2891" spans="2:4" ht="15" customHeight="1" x14ac:dyDescent="0.35">
      <c r="B2891" s="250"/>
      <c r="C2891" s="16" t="s">
        <v>939</v>
      </c>
      <c r="D2891" s="102"/>
    </row>
    <row r="2892" spans="2:4" ht="15" customHeight="1" x14ac:dyDescent="0.35">
      <c r="B2892" s="110" t="s">
        <v>322</v>
      </c>
      <c r="C2892" s="239" t="s">
        <v>940</v>
      </c>
      <c r="D2892" s="240"/>
    </row>
    <row r="2893" spans="2:4" ht="15" customHeight="1" x14ac:dyDescent="0.35">
      <c r="B2893" s="110" t="s">
        <v>323</v>
      </c>
      <c r="C2893" s="239" t="s">
        <v>759</v>
      </c>
      <c r="D2893" s="240"/>
    </row>
    <row r="2894" spans="2:4" ht="15" customHeight="1" x14ac:dyDescent="0.35">
      <c r="B2894" s="110" t="s">
        <v>324</v>
      </c>
      <c r="C2894" s="251" t="s">
        <v>325</v>
      </c>
      <c r="D2894" s="252"/>
    </row>
    <row r="2895" spans="2:4" ht="15" customHeight="1" thickBot="1" x14ac:dyDescent="0.4">
      <c r="B2895" s="11" t="s">
        <v>326</v>
      </c>
      <c r="C2895" s="270" t="s">
        <v>759</v>
      </c>
      <c r="D2895" s="246"/>
    </row>
    <row r="2897" spans="2:4" ht="15" customHeight="1" thickBot="1" x14ac:dyDescent="0.4"/>
    <row r="2898" spans="2:4" ht="15" customHeight="1" thickBot="1" x14ac:dyDescent="0.4">
      <c r="B2898" s="6"/>
      <c r="C2898" s="208" t="str" cm="1">
        <f t="array" aca="1" ref="C2898" ca="1">HYPERLINK("#"&amp;CELL("address",INDEX('Data Items List'!C:C,MATCH("Data Item", 'Data Items List'!C:C,0))),"Return to data items list")</f>
        <v>Return to data items list</v>
      </c>
      <c r="D2898" s="209"/>
    </row>
    <row r="2899" spans="2:4" ht="15" customHeight="1" x14ac:dyDescent="0.35">
      <c r="B2899" s="8" t="s">
        <v>304</v>
      </c>
      <c r="C2899" s="248" t="s">
        <v>117</v>
      </c>
      <c r="D2899" s="249"/>
    </row>
    <row r="2900" spans="2:4" ht="15" customHeight="1" x14ac:dyDescent="0.35">
      <c r="B2900" s="110" t="s">
        <v>305</v>
      </c>
      <c r="C2900" s="239" t="s">
        <v>759</v>
      </c>
      <c r="D2900" s="240"/>
    </row>
    <row r="2901" spans="2:4" ht="15" customHeight="1" x14ac:dyDescent="0.35">
      <c r="B2901" s="110" t="s">
        <v>307</v>
      </c>
      <c r="C2901" s="239" t="s">
        <v>849</v>
      </c>
      <c r="D2901" s="240"/>
    </row>
    <row r="2902" spans="2:4" ht="15" customHeight="1" x14ac:dyDescent="0.35">
      <c r="B2902" s="110" t="s">
        <v>309</v>
      </c>
      <c r="C2902" s="239" t="s">
        <v>760</v>
      </c>
      <c r="D2902" s="240"/>
    </row>
    <row r="2903" spans="2:4" ht="15" customHeight="1" x14ac:dyDescent="0.35">
      <c r="B2903" s="110" t="s">
        <v>311</v>
      </c>
      <c r="C2903" s="239" t="s">
        <v>946</v>
      </c>
      <c r="D2903" s="240"/>
    </row>
    <row r="2904" spans="2:4" ht="15" customHeight="1" x14ac:dyDescent="0.35">
      <c r="B2904" s="110" t="s">
        <v>313</v>
      </c>
      <c r="C2904" s="239" t="s">
        <v>314</v>
      </c>
      <c r="D2904" s="240"/>
    </row>
    <row r="2905" spans="2:4" ht="15" customHeight="1" x14ac:dyDescent="0.35">
      <c r="B2905" s="110" t="s">
        <v>762</v>
      </c>
      <c r="C2905" s="105" t="s">
        <v>330</v>
      </c>
      <c r="D2905" s="106"/>
    </row>
    <row r="2906" spans="2:4" ht="15" customHeight="1" x14ac:dyDescent="0.35">
      <c r="B2906" s="110" t="s">
        <v>1985</v>
      </c>
      <c r="C2906" s="239" t="s">
        <v>532</v>
      </c>
      <c r="D2906" s="240"/>
    </row>
    <row r="2907" spans="2:4" ht="15" customHeight="1" x14ac:dyDescent="0.35">
      <c r="B2907" s="250" t="s">
        <v>317</v>
      </c>
      <c r="C2907" s="9" t="s">
        <v>318</v>
      </c>
      <c r="D2907" s="10" t="s">
        <v>319</v>
      </c>
    </row>
    <row r="2908" spans="2:4" ht="15" customHeight="1" x14ac:dyDescent="0.35">
      <c r="B2908" s="250"/>
      <c r="C2908" s="16" t="s">
        <v>830</v>
      </c>
      <c r="D2908" s="102"/>
    </row>
    <row r="2909" spans="2:4" ht="15" customHeight="1" x14ac:dyDescent="0.35">
      <c r="B2909" s="250"/>
      <c r="C2909" s="16" t="s">
        <v>831</v>
      </c>
      <c r="D2909" s="102"/>
    </row>
    <row r="2910" spans="2:4" ht="15" customHeight="1" x14ac:dyDescent="0.35">
      <c r="B2910" s="250"/>
      <c r="C2910" s="16" t="s">
        <v>939</v>
      </c>
      <c r="D2910" s="102"/>
    </row>
    <row r="2911" spans="2:4" ht="15" customHeight="1" x14ac:dyDescent="0.35">
      <c r="B2911" s="110" t="s">
        <v>322</v>
      </c>
      <c r="C2911" s="239" t="s">
        <v>940</v>
      </c>
      <c r="D2911" s="240"/>
    </row>
    <row r="2912" spans="2:4" ht="15" customHeight="1" x14ac:dyDescent="0.35">
      <c r="B2912" s="110" t="s">
        <v>323</v>
      </c>
      <c r="C2912" s="239" t="s">
        <v>759</v>
      </c>
      <c r="D2912" s="240"/>
    </row>
    <row r="2913" spans="2:4" ht="15" customHeight="1" x14ac:dyDescent="0.35">
      <c r="B2913" s="110" t="s">
        <v>324</v>
      </c>
      <c r="C2913" s="251" t="s">
        <v>325</v>
      </c>
      <c r="D2913" s="252"/>
    </row>
    <row r="2914" spans="2:4" ht="15" customHeight="1" thickBot="1" x14ac:dyDescent="0.4">
      <c r="B2914" s="11" t="s">
        <v>326</v>
      </c>
      <c r="C2914" s="270" t="s">
        <v>759</v>
      </c>
      <c r="D2914" s="246"/>
    </row>
    <row r="2916" spans="2:4" ht="15" customHeight="1" thickBot="1" x14ac:dyDescent="0.4"/>
    <row r="2917" spans="2:4" ht="15" customHeight="1" thickBot="1" x14ac:dyDescent="0.4">
      <c r="B2917" s="6"/>
      <c r="C2917" s="208" t="str" cm="1">
        <f t="array" aca="1" ref="C2917" ca="1">HYPERLINK("#"&amp;CELL("address",INDEX('Data Items List'!C:C,MATCH("Data Item", 'Data Items List'!C:C,0))),"Return to data items list")</f>
        <v>Return to data items list</v>
      </c>
      <c r="D2917" s="209"/>
    </row>
    <row r="2918" spans="2:4" ht="15" customHeight="1" x14ac:dyDescent="0.35">
      <c r="B2918" s="8" t="s">
        <v>304</v>
      </c>
      <c r="C2918" s="248" t="s">
        <v>118</v>
      </c>
      <c r="D2918" s="249"/>
    </row>
    <row r="2919" spans="2:4" ht="15" customHeight="1" x14ac:dyDescent="0.35">
      <c r="B2919" s="110" t="s">
        <v>305</v>
      </c>
      <c r="C2919" s="239" t="s">
        <v>759</v>
      </c>
      <c r="D2919" s="240"/>
    </row>
    <row r="2920" spans="2:4" ht="15" customHeight="1" x14ac:dyDescent="0.35">
      <c r="B2920" s="110" t="s">
        <v>307</v>
      </c>
      <c r="C2920" s="239" t="s">
        <v>849</v>
      </c>
      <c r="D2920" s="240"/>
    </row>
    <row r="2921" spans="2:4" ht="15" customHeight="1" x14ac:dyDescent="0.35">
      <c r="B2921" s="110" t="s">
        <v>309</v>
      </c>
      <c r="C2921" s="239" t="s">
        <v>760</v>
      </c>
      <c r="D2921" s="240"/>
    </row>
    <row r="2922" spans="2:4" ht="15" customHeight="1" x14ac:dyDescent="0.35">
      <c r="B2922" s="110" t="s">
        <v>311</v>
      </c>
      <c r="C2922" s="239" t="s">
        <v>947</v>
      </c>
      <c r="D2922" s="240"/>
    </row>
    <row r="2923" spans="2:4" ht="15" customHeight="1" x14ac:dyDescent="0.35">
      <c r="B2923" s="110" t="s">
        <v>313</v>
      </c>
      <c r="C2923" s="239" t="s">
        <v>314</v>
      </c>
      <c r="D2923" s="240"/>
    </row>
    <row r="2924" spans="2:4" ht="15" customHeight="1" x14ac:dyDescent="0.35">
      <c r="B2924" s="110" t="s">
        <v>762</v>
      </c>
      <c r="C2924" s="105" t="s">
        <v>330</v>
      </c>
      <c r="D2924" s="106"/>
    </row>
    <row r="2925" spans="2:4" ht="15" customHeight="1" x14ac:dyDescent="0.35">
      <c r="B2925" s="110" t="s">
        <v>1985</v>
      </c>
      <c r="C2925" s="239" t="s">
        <v>532</v>
      </c>
      <c r="D2925" s="240"/>
    </row>
    <row r="2926" spans="2:4" ht="15" customHeight="1" x14ac:dyDescent="0.35">
      <c r="B2926" s="250" t="s">
        <v>317</v>
      </c>
      <c r="C2926" s="9" t="s">
        <v>318</v>
      </c>
      <c r="D2926" s="10" t="s">
        <v>319</v>
      </c>
    </row>
    <row r="2927" spans="2:4" ht="15" customHeight="1" x14ac:dyDescent="0.35">
      <c r="B2927" s="250"/>
      <c r="C2927" s="16" t="s">
        <v>830</v>
      </c>
      <c r="D2927" s="102"/>
    </row>
    <row r="2928" spans="2:4" ht="15" customHeight="1" x14ac:dyDescent="0.35">
      <c r="B2928" s="250"/>
      <c r="C2928" s="16" t="s">
        <v>831</v>
      </c>
      <c r="D2928" s="102"/>
    </row>
    <row r="2929" spans="2:4" ht="15" customHeight="1" x14ac:dyDescent="0.35">
      <c r="B2929" s="250"/>
      <c r="C2929" s="16" t="s">
        <v>939</v>
      </c>
      <c r="D2929" s="102"/>
    </row>
    <row r="2930" spans="2:4" ht="15" customHeight="1" x14ac:dyDescent="0.35">
      <c r="B2930" s="110" t="s">
        <v>322</v>
      </c>
      <c r="C2930" s="239" t="s">
        <v>940</v>
      </c>
      <c r="D2930" s="240"/>
    </row>
    <row r="2931" spans="2:4" ht="15" customHeight="1" x14ac:dyDescent="0.35">
      <c r="B2931" s="110" t="s">
        <v>323</v>
      </c>
      <c r="C2931" s="239" t="s">
        <v>759</v>
      </c>
      <c r="D2931" s="240"/>
    </row>
    <row r="2932" spans="2:4" ht="15" customHeight="1" x14ac:dyDescent="0.35">
      <c r="B2932" s="110" t="s">
        <v>324</v>
      </c>
      <c r="C2932" s="251" t="s">
        <v>325</v>
      </c>
      <c r="D2932" s="252"/>
    </row>
    <row r="2933" spans="2:4" ht="15" customHeight="1" thickBot="1" x14ac:dyDescent="0.4">
      <c r="B2933" s="11" t="s">
        <v>326</v>
      </c>
      <c r="C2933" s="270" t="s">
        <v>759</v>
      </c>
      <c r="D2933" s="246"/>
    </row>
    <row r="2935" spans="2:4" ht="15" customHeight="1" thickBot="1" x14ac:dyDescent="0.4"/>
    <row r="2936" spans="2:4" ht="15" customHeight="1" thickBot="1" x14ac:dyDescent="0.4">
      <c r="B2936" s="6"/>
      <c r="C2936" s="208" t="str" cm="1">
        <f t="array" aca="1" ref="C2936" ca="1">HYPERLINK("#"&amp;CELL("address",INDEX('Data Items List'!C:C,MATCH("Data Item", 'Data Items List'!C:C,0))),"Return to data items list")</f>
        <v>Return to data items list</v>
      </c>
      <c r="D2936" s="209"/>
    </row>
    <row r="2937" spans="2:4" ht="15" customHeight="1" x14ac:dyDescent="0.35">
      <c r="B2937" s="8" t="s">
        <v>304</v>
      </c>
      <c r="C2937" s="248" t="s">
        <v>948</v>
      </c>
      <c r="D2937" s="249"/>
    </row>
    <row r="2938" spans="2:4" ht="15" customHeight="1" x14ac:dyDescent="0.35">
      <c r="B2938" s="110" t="s">
        <v>305</v>
      </c>
      <c r="C2938" s="239" t="s">
        <v>759</v>
      </c>
      <c r="D2938" s="240"/>
    </row>
    <row r="2939" spans="2:4" ht="15" customHeight="1" x14ac:dyDescent="0.35">
      <c r="B2939" s="110" t="s">
        <v>307</v>
      </c>
      <c r="C2939" s="239" t="s">
        <v>849</v>
      </c>
      <c r="D2939" s="240"/>
    </row>
    <row r="2940" spans="2:4" ht="15" customHeight="1" x14ac:dyDescent="0.35">
      <c r="B2940" s="110" t="s">
        <v>309</v>
      </c>
      <c r="C2940" s="239" t="s">
        <v>760</v>
      </c>
      <c r="D2940" s="240"/>
    </row>
    <row r="2941" spans="2:4" ht="15" customHeight="1" x14ac:dyDescent="0.35">
      <c r="B2941" s="110" t="s">
        <v>311</v>
      </c>
      <c r="C2941" s="239" t="s">
        <v>949</v>
      </c>
      <c r="D2941" s="240"/>
    </row>
    <row r="2942" spans="2:4" ht="15" customHeight="1" x14ac:dyDescent="0.35">
      <c r="B2942" s="110" t="s">
        <v>313</v>
      </c>
      <c r="C2942" s="239" t="s">
        <v>314</v>
      </c>
      <c r="D2942" s="240"/>
    </row>
    <row r="2943" spans="2:4" ht="15" customHeight="1" x14ac:dyDescent="0.35">
      <c r="B2943" s="110" t="s">
        <v>762</v>
      </c>
      <c r="C2943" s="105" t="s">
        <v>330</v>
      </c>
      <c r="D2943" s="106"/>
    </row>
    <row r="2944" spans="2:4" ht="15" customHeight="1" x14ac:dyDescent="0.35">
      <c r="B2944" s="110" t="s">
        <v>1985</v>
      </c>
      <c r="C2944" s="239" t="s">
        <v>532</v>
      </c>
      <c r="D2944" s="240"/>
    </row>
    <row r="2945" spans="2:4" ht="15" customHeight="1" x14ac:dyDescent="0.35">
      <c r="B2945" s="250" t="s">
        <v>317</v>
      </c>
      <c r="C2945" s="9" t="s">
        <v>318</v>
      </c>
      <c r="D2945" s="10" t="s">
        <v>319</v>
      </c>
    </row>
    <row r="2946" spans="2:4" ht="15" customHeight="1" x14ac:dyDescent="0.35">
      <c r="B2946" s="250"/>
      <c r="C2946" s="16" t="s">
        <v>830</v>
      </c>
      <c r="D2946" s="102"/>
    </row>
    <row r="2947" spans="2:4" ht="15" customHeight="1" x14ac:dyDescent="0.35">
      <c r="B2947" s="250"/>
      <c r="C2947" s="16" t="s">
        <v>831</v>
      </c>
      <c r="D2947" s="102"/>
    </row>
    <row r="2948" spans="2:4" ht="15" customHeight="1" x14ac:dyDescent="0.35">
      <c r="B2948" s="250"/>
      <c r="C2948" s="16" t="s">
        <v>939</v>
      </c>
      <c r="D2948" s="102"/>
    </row>
    <row r="2949" spans="2:4" ht="15" customHeight="1" x14ac:dyDescent="0.35">
      <c r="B2949" s="110" t="s">
        <v>322</v>
      </c>
      <c r="C2949" s="239" t="s">
        <v>940</v>
      </c>
      <c r="D2949" s="240"/>
    </row>
    <row r="2950" spans="2:4" ht="15" customHeight="1" x14ac:dyDescent="0.35">
      <c r="B2950" s="110" t="s">
        <v>323</v>
      </c>
      <c r="C2950" s="239" t="s">
        <v>759</v>
      </c>
      <c r="D2950" s="240"/>
    </row>
    <row r="2951" spans="2:4" ht="15" customHeight="1" x14ac:dyDescent="0.35">
      <c r="B2951" s="110" t="s">
        <v>324</v>
      </c>
      <c r="C2951" s="251" t="s">
        <v>325</v>
      </c>
      <c r="D2951" s="252"/>
    </row>
    <row r="2952" spans="2:4" ht="15" customHeight="1" thickBot="1" x14ac:dyDescent="0.4">
      <c r="B2952" s="11" t="s">
        <v>326</v>
      </c>
      <c r="C2952" s="270" t="s">
        <v>759</v>
      </c>
      <c r="D2952" s="246"/>
    </row>
    <row r="2954" spans="2:4" ht="15" customHeight="1" thickBot="1" x14ac:dyDescent="0.4"/>
    <row r="2955" spans="2:4" ht="15" customHeight="1" thickBot="1" x14ac:dyDescent="0.4">
      <c r="B2955" s="6"/>
      <c r="C2955" s="208" t="str" cm="1">
        <f t="array" aca="1" ref="C2955" ca="1">HYPERLINK("#"&amp;CELL("address",INDEX('Data Items List'!C:C,MATCH("Data Item", 'Data Items List'!C:C,0))),"Return to data items list")</f>
        <v>Return to data items list</v>
      </c>
      <c r="D2955" s="209"/>
    </row>
    <row r="2956" spans="2:4" ht="15" customHeight="1" x14ac:dyDescent="0.35">
      <c r="B2956" s="8" t="s">
        <v>304</v>
      </c>
      <c r="C2956" s="248" t="s">
        <v>120</v>
      </c>
      <c r="D2956" s="249"/>
    </row>
    <row r="2957" spans="2:4" ht="15" customHeight="1" x14ac:dyDescent="0.35">
      <c r="B2957" s="110" t="s">
        <v>305</v>
      </c>
      <c r="C2957" s="239" t="s">
        <v>759</v>
      </c>
      <c r="D2957" s="240"/>
    </row>
    <row r="2958" spans="2:4" ht="15" customHeight="1" x14ac:dyDescent="0.35">
      <c r="B2958" s="110" t="s">
        <v>307</v>
      </c>
      <c r="C2958" s="239" t="s">
        <v>849</v>
      </c>
      <c r="D2958" s="240"/>
    </row>
    <row r="2959" spans="2:4" ht="15" customHeight="1" x14ac:dyDescent="0.35">
      <c r="B2959" s="110" t="s">
        <v>309</v>
      </c>
      <c r="C2959" s="239" t="s">
        <v>760</v>
      </c>
      <c r="D2959" s="240"/>
    </row>
    <row r="2960" spans="2:4" ht="15" customHeight="1" x14ac:dyDescent="0.35">
      <c r="B2960" s="110" t="s">
        <v>311</v>
      </c>
      <c r="C2960" s="239" t="s">
        <v>950</v>
      </c>
      <c r="D2960" s="240"/>
    </row>
    <row r="2961" spans="2:4" ht="15" customHeight="1" x14ac:dyDescent="0.35">
      <c r="B2961" s="110" t="s">
        <v>313</v>
      </c>
      <c r="C2961" s="239" t="s">
        <v>314</v>
      </c>
      <c r="D2961" s="240"/>
    </row>
    <row r="2962" spans="2:4" ht="15" customHeight="1" x14ac:dyDescent="0.35">
      <c r="B2962" s="110" t="s">
        <v>762</v>
      </c>
      <c r="C2962" s="105" t="s">
        <v>330</v>
      </c>
      <c r="D2962" s="106"/>
    </row>
    <row r="2963" spans="2:4" ht="15" customHeight="1" x14ac:dyDescent="0.35">
      <c r="B2963" s="110" t="s">
        <v>1985</v>
      </c>
      <c r="C2963" s="239" t="s">
        <v>532</v>
      </c>
      <c r="D2963" s="240"/>
    </row>
    <row r="2964" spans="2:4" ht="15" customHeight="1" x14ac:dyDescent="0.35">
      <c r="B2964" s="250" t="s">
        <v>317</v>
      </c>
      <c r="C2964" s="9" t="s">
        <v>318</v>
      </c>
      <c r="D2964" s="10" t="s">
        <v>319</v>
      </c>
    </row>
    <row r="2965" spans="2:4" ht="15" customHeight="1" x14ac:dyDescent="0.35">
      <c r="B2965" s="250"/>
      <c r="C2965" s="16" t="s">
        <v>830</v>
      </c>
      <c r="D2965" s="102"/>
    </row>
    <row r="2966" spans="2:4" ht="15" customHeight="1" x14ac:dyDescent="0.35">
      <c r="B2966" s="250"/>
      <c r="C2966" s="16" t="s">
        <v>831</v>
      </c>
      <c r="D2966" s="102"/>
    </row>
    <row r="2967" spans="2:4" ht="15" customHeight="1" x14ac:dyDescent="0.35">
      <c r="B2967" s="250"/>
      <c r="C2967" s="16" t="s">
        <v>939</v>
      </c>
      <c r="D2967" s="102"/>
    </row>
    <row r="2968" spans="2:4" ht="15" customHeight="1" x14ac:dyDescent="0.35">
      <c r="B2968" s="110" t="s">
        <v>322</v>
      </c>
      <c r="C2968" s="239" t="s">
        <v>940</v>
      </c>
      <c r="D2968" s="240"/>
    </row>
    <row r="2969" spans="2:4" ht="15" customHeight="1" x14ac:dyDescent="0.35">
      <c r="B2969" s="110" t="s">
        <v>323</v>
      </c>
      <c r="C2969" s="239" t="s">
        <v>759</v>
      </c>
      <c r="D2969" s="240"/>
    </row>
    <row r="2970" spans="2:4" ht="15" customHeight="1" x14ac:dyDescent="0.35">
      <c r="B2970" s="110" t="s">
        <v>324</v>
      </c>
      <c r="C2970" s="251" t="s">
        <v>325</v>
      </c>
      <c r="D2970" s="252"/>
    </row>
    <row r="2971" spans="2:4" ht="15" customHeight="1" thickBot="1" x14ac:dyDescent="0.4">
      <c r="B2971" s="11" t="s">
        <v>326</v>
      </c>
      <c r="C2971" s="270" t="s">
        <v>759</v>
      </c>
      <c r="D2971" s="246"/>
    </row>
    <row r="2973" spans="2:4" ht="15" customHeight="1" thickBot="1" x14ac:dyDescent="0.4"/>
    <row r="2974" spans="2:4" ht="15" customHeight="1" thickBot="1" x14ac:dyDescent="0.4">
      <c r="B2974" s="6"/>
      <c r="C2974" s="208" t="str" cm="1">
        <f t="array" aca="1" ref="C2974" ca="1">HYPERLINK("#"&amp;CELL("address",INDEX('Data Items List'!C:C,MATCH("Data Item", 'Data Items List'!C:C,0))),"Return to data items list")</f>
        <v>Return to data items list</v>
      </c>
      <c r="D2974" s="209"/>
    </row>
    <row r="2975" spans="2:4" ht="15" customHeight="1" x14ac:dyDescent="0.35">
      <c r="B2975" s="8" t="s">
        <v>304</v>
      </c>
      <c r="C2975" s="248" t="s">
        <v>121</v>
      </c>
      <c r="D2975" s="249"/>
    </row>
    <row r="2976" spans="2:4" ht="15" customHeight="1" x14ac:dyDescent="0.35">
      <c r="B2976" s="110" t="s">
        <v>305</v>
      </c>
      <c r="C2976" s="239" t="s">
        <v>759</v>
      </c>
      <c r="D2976" s="240"/>
    </row>
    <row r="2977" spans="2:4" ht="15" customHeight="1" x14ac:dyDescent="0.35">
      <c r="B2977" s="110" t="s">
        <v>307</v>
      </c>
      <c r="C2977" s="239" t="s">
        <v>849</v>
      </c>
      <c r="D2977" s="240"/>
    </row>
    <row r="2978" spans="2:4" ht="15" customHeight="1" x14ac:dyDescent="0.35">
      <c r="B2978" s="110" t="s">
        <v>309</v>
      </c>
      <c r="C2978" s="239" t="s">
        <v>760</v>
      </c>
      <c r="D2978" s="240"/>
    </row>
    <row r="2979" spans="2:4" ht="15" customHeight="1" x14ac:dyDescent="0.35">
      <c r="B2979" s="110" t="s">
        <v>311</v>
      </c>
      <c r="C2979" s="239" t="s">
        <v>951</v>
      </c>
      <c r="D2979" s="240"/>
    </row>
    <row r="2980" spans="2:4" ht="15" customHeight="1" x14ac:dyDescent="0.35">
      <c r="B2980" s="110" t="s">
        <v>313</v>
      </c>
      <c r="C2980" s="239" t="s">
        <v>314</v>
      </c>
      <c r="D2980" s="240"/>
    </row>
    <row r="2981" spans="2:4" ht="15" customHeight="1" x14ac:dyDescent="0.35">
      <c r="B2981" s="110" t="s">
        <v>762</v>
      </c>
      <c r="C2981" s="105" t="s">
        <v>330</v>
      </c>
      <c r="D2981" s="106"/>
    </row>
    <row r="2982" spans="2:4" ht="15" customHeight="1" x14ac:dyDescent="0.35">
      <c r="B2982" s="110" t="s">
        <v>1985</v>
      </c>
      <c r="C2982" s="239" t="s">
        <v>532</v>
      </c>
      <c r="D2982" s="240"/>
    </row>
    <row r="2983" spans="2:4" ht="15" customHeight="1" x14ac:dyDescent="0.35">
      <c r="B2983" s="250" t="s">
        <v>317</v>
      </c>
      <c r="C2983" s="9" t="s">
        <v>318</v>
      </c>
      <c r="D2983" s="10" t="s">
        <v>319</v>
      </c>
    </row>
    <row r="2984" spans="2:4" ht="15" customHeight="1" x14ac:dyDescent="0.35">
      <c r="B2984" s="250"/>
      <c r="C2984" s="16" t="s">
        <v>830</v>
      </c>
      <c r="D2984" s="102"/>
    </row>
    <row r="2985" spans="2:4" ht="15" customHeight="1" x14ac:dyDescent="0.35">
      <c r="B2985" s="250"/>
      <c r="C2985" s="16" t="s">
        <v>831</v>
      </c>
      <c r="D2985" s="102"/>
    </row>
    <row r="2986" spans="2:4" ht="15" customHeight="1" x14ac:dyDescent="0.35">
      <c r="B2986" s="250"/>
      <c r="C2986" s="16" t="s">
        <v>939</v>
      </c>
      <c r="D2986" s="102"/>
    </row>
    <row r="2987" spans="2:4" ht="15" customHeight="1" x14ac:dyDescent="0.35">
      <c r="B2987" s="110" t="s">
        <v>322</v>
      </c>
      <c r="C2987" s="239" t="s">
        <v>940</v>
      </c>
      <c r="D2987" s="240"/>
    </row>
    <row r="2988" spans="2:4" ht="15" customHeight="1" x14ac:dyDescent="0.35">
      <c r="B2988" s="110" t="s">
        <v>323</v>
      </c>
      <c r="C2988" s="239" t="s">
        <v>759</v>
      </c>
      <c r="D2988" s="240"/>
    </row>
    <row r="2989" spans="2:4" ht="15" customHeight="1" x14ac:dyDescent="0.35">
      <c r="B2989" s="110" t="s">
        <v>324</v>
      </c>
      <c r="C2989" s="251" t="s">
        <v>325</v>
      </c>
      <c r="D2989" s="252"/>
    </row>
    <row r="2990" spans="2:4" ht="15" customHeight="1" thickBot="1" x14ac:dyDescent="0.4">
      <c r="B2990" s="11" t="s">
        <v>326</v>
      </c>
      <c r="C2990" s="270" t="s">
        <v>759</v>
      </c>
      <c r="D2990" s="246"/>
    </row>
    <row r="2992" spans="2:4" ht="15" customHeight="1" thickBot="1" x14ac:dyDescent="0.4"/>
    <row r="2993" spans="2:4" ht="15" customHeight="1" thickBot="1" x14ac:dyDescent="0.4">
      <c r="B2993" s="6"/>
      <c r="C2993" s="208" t="str" cm="1">
        <f t="array" aca="1" ref="C2993" ca="1">HYPERLINK("#"&amp;CELL("address",INDEX('Data Items List'!C:C,MATCH("Data Item", 'Data Items List'!C:C,0))),"Return to data items list")</f>
        <v>Return to data items list</v>
      </c>
      <c r="D2993" s="209"/>
    </row>
    <row r="2994" spans="2:4" ht="15" customHeight="1" x14ac:dyDescent="0.35">
      <c r="B2994" s="8" t="s">
        <v>304</v>
      </c>
      <c r="C2994" s="248" t="s">
        <v>122</v>
      </c>
      <c r="D2994" s="249"/>
    </row>
    <row r="2995" spans="2:4" ht="15" customHeight="1" x14ac:dyDescent="0.35">
      <c r="B2995" s="110" t="s">
        <v>305</v>
      </c>
      <c r="C2995" s="239" t="s">
        <v>759</v>
      </c>
      <c r="D2995" s="240"/>
    </row>
    <row r="2996" spans="2:4" ht="15" customHeight="1" x14ac:dyDescent="0.35">
      <c r="B2996" s="110" t="s">
        <v>307</v>
      </c>
      <c r="C2996" s="239" t="s">
        <v>849</v>
      </c>
      <c r="D2996" s="240"/>
    </row>
    <row r="2997" spans="2:4" ht="15" customHeight="1" x14ac:dyDescent="0.35">
      <c r="B2997" s="110" t="s">
        <v>309</v>
      </c>
      <c r="C2997" s="239" t="s">
        <v>760</v>
      </c>
      <c r="D2997" s="240"/>
    </row>
    <row r="2998" spans="2:4" ht="15" customHeight="1" x14ac:dyDescent="0.35">
      <c r="B2998" s="110" t="s">
        <v>311</v>
      </c>
      <c r="C2998" s="239" t="s">
        <v>952</v>
      </c>
      <c r="D2998" s="240"/>
    </row>
    <row r="2999" spans="2:4" ht="15" customHeight="1" x14ac:dyDescent="0.35">
      <c r="B2999" s="110" t="s">
        <v>313</v>
      </c>
      <c r="C2999" s="239" t="s">
        <v>314</v>
      </c>
      <c r="D2999" s="240"/>
    </row>
    <row r="3000" spans="2:4" ht="15" customHeight="1" x14ac:dyDescent="0.35">
      <c r="B3000" s="110" t="s">
        <v>762</v>
      </c>
      <c r="C3000" s="105" t="s">
        <v>330</v>
      </c>
      <c r="D3000" s="106"/>
    </row>
    <row r="3001" spans="2:4" ht="15" customHeight="1" x14ac:dyDescent="0.35">
      <c r="B3001" s="110" t="s">
        <v>1985</v>
      </c>
      <c r="C3001" s="239" t="s">
        <v>532</v>
      </c>
      <c r="D3001" s="240"/>
    </row>
    <row r="3002" spans="2:4" ht="15" customHeight="1" x14ac:dyDescent="0.35">
      <c r="B3002" s="250" t="s">
        <v>317</v>
      </c>
      <c r="C3002" s="9" t="s">
        <v>318</v>
      </c>
      <c r="D3002" s="10" t="s">
        <v>319</v>
      </c>
    </row>
    <row r="3003" spans="2:4" ht="15" customHeight="1" x14ac:dyDescent="0.35">
      <c r="B3003" s="250"/>
      <c r="C3003" s="16" t="s">
        <v>830</v>
      </c>
      <c r="D3003" s="102"/>
    </row>
    <row r="3004" spans="2:4" ht="15" customHeight="1" x14ac:dyDescent="0.35">
      <c r="B3004" s="250"/>
      <c r="C3004" s="16" t="s">
        <v>831</v>
      </c>
      <c r="D3004" s="102"/>
    </row>
    <row r="3005" spans="2:4" ht="15" customHeight="1" x14ac:dyDescent="0.35">
      <c r="B3005" s="250"/>
      <c r="C3005" s="16" t="s">
        <v>939</v>
      </c>
      <c r="D3005" s="102"/>
    </row>
    <row r="3006" spans="2:4" ht="15" customHeight="1" x14ac:dyDescent="0.35">
      <c r="B3006" s="110" t="s">
        <v>322</v>
      </c>
      <c r="C3006" s="239" t="s">
        <v>940</v>
      </c>
      <c r="D3006" s="240"/>
    </row>
    <row r="3007" spans="2:4" ht="15" customHeight="1" x14ac:dyDescent="0.35">
      <c r="B3007" s="110" t="s">
        <v>323</v>
      </c>
      <c r="C3007" s="239" t="s">
        <v>759</v>
      </c>
      <c r="D3007" s="240"/>
    </row>
    <row r="3008" spans="2:4" ht="15" customHeight="1" x14ac:dyDescent="0.35">
      <c r="B3008" s="110" t="s">
        <v>324</v>
      </c>
      <c r="C3008" s="251" t="s">
        <v>325</v>
      </c>
      <c r="D3008" s="252"/>
    </row>
    <row r="3009" spans="2:4" ht="15" customHeight="1" thickBot="1" x14ac:dyDescent="0.4">
      <c r="B3009" s="11" t="s">
        <v>326</v>
      </c>
      <c r="C3009" s="270" t="s">
        <v>759</v>
      </c>
      <c r="D3009" s="246"/>
    </row>
    <row r="3011" spans="2:4" ht="15" customHeight="1" thickBot="1" x14ac:dyDescent="0.4"/>
    <row r="3012" spans="2:4" ht="15" customHeight="1" thickBot="1" x14ac:dyDescent="0.4">
      <c r="B3012" s="6"/>
      <c r="C3012" s="208" t="str" cm="1">
        <f t="array" aca="1" ref="C3012" ca="1">HYPERLINK("#"&amp;CELL("address",INDEX('Data Items List'!C:C,MATCH("Data Item", 'Data Items List'!C:C,0))),"Return to data items list")</f>
        <v>Return to data items list</v>
      </c>
      <c r="D3012" s="209"/>
    </row>
    <row r="3013" spans="2:4" ht="15" customHeight="1" x14ac:dyDescent="0.35">
      <c r="B3013" s="8" t="s">
        <v>304</v>
      </c>
      <c r="C3013" s="248" t="s">
        <v>125</v>
      </c>
      <c r="D3013" s="249"/>
    </row>
    <row r="3014" spans="2:4" ht="15" customHeight="1" x14ac:dyDescent="0.35">
      <c r="B3014" s="110" t="s">
        <v>305</v>
      </c>
      <c r="C3014" s="239" t="s">
        <v>759</v>
      </c>
      <c r="D3014" s="240"/>
    </row>
    <row r="3015" spans="2:4" ht="15" customHeight="1" x14ac:dyDescent="0.35">
      <c r="B3015" s="110" t="s">
        <v>307</v>
      </c>
      <c r="C3015" s="239" t="s">
        <v>849</v>
      </c>
      <c r="D3015" s="240"/>
    </row>
    <row r="3016" spans="2:4" ht="15" customHeight="1" x14ac:dyDescent="0.35">
      <c r="B3016" s="110" t="s">
        <v>309</v>
      </c>
      <c r="C3016" s="239" t="s">
        <v>760</v>
      </c>
      <c r="D3016" s="240"/>
    </row>
    <row r="3017" spans="2:4" ht="15" customHeight="1" x14ac:dyDescent="0.35">
      <c r="B3017" s="110" t="s">
        <v>311</v>
      </c>
      <c r="C3017" s="239" t="s">
        <v>953</v>
      </c>
      <c r="D3017" s="240"/>
    </row>
    <row r="3018" spans="2:4" ht="15" customHeight="1" x14ac:dyDescent="0.35">
      <c r="B3018" s="110" t="s">
        <v>313</v>
      </c>
      <c r="C3018" s="239" t="s">
        <v>314</v>
      </c>
      <c r="D3018" s="240"/>
    </row>
    <row r="3019" spans="2:4" ht="15" customHeight="1" x14ac:dyDescent="0.35">
      <c r="B3019" s="110" t="s">
        <v>762</v>
      </c>
      <c r="C3019" s="105" t="s">
        <v>330</v>
      </c>
      <c r="D3019" s="106"/>
    </row>
    <row r="3020" spans="2:4" ht="15" customHeight="1" x14ac:dyDescent="0.35">
      <c r="B3020" s="110" t="s">
        <v>1985</v>
      </c>
      <c r="C3020" s="239" t="s">
        <v>532</v>
      </c>
      <c r="D3020" s="240"/>
    </row>
    <row r="3021" spans="2:4" ht="15" customHeight="1" x14ac:dyDescent="0.35">
      <c r="B3021" s="250" t="s">
        <v>317</v>
      </c>
      <c r="C3021" s="9" t="s">
        <v>318</v>
      </c>
      <c r="D3021" s="10" t="s">
        <v>319</v>
      </c>
    </row>
    <row r="3022" spans="2:4" ht="15" customHeight="1" x14ac:dyDescent="0.35">
      <c r="B3022" s="250"/>
      <c r="C3022" s="16" t="s">
        <v>954</v>
      </c>
      <c r="D3022" s="102"/>
    </row>
    <row r="3023" spans="2:4" ht="15" customHeight="1" x14ac:dyDescent="0.35">
      <c r="B3023" s="250"/>
      <c r="C3023" s="16" t="s">
        <v>955</v>
      </c>
      <c r="D3023" s="102"/>
    </row>
    <row r="3024" spans="2:4" ht="15" customHeight="1" x14ac:dyDescent="0.35">
      <c r="B3024" s="250"/>
      <c r="C3024" s="16" t="s">
        <v>956</v>
      </c>
      <c r="D3024" s="102"/>
    </row>
    <row r="3025" spans="2:4" ht="15" customHeight="1" x14ac:dyDescent="0.35">
      <c r="B3025" s="250"/>
      <c r="C3025" s="16" t="s">
        <v>847</v>
      </c>
      <c r="D3025" s="102"/>
    </row>
    <row r="3026" spans="2:4" ht="15" customHeight="1" x14ac:dyDescent="0.35">
      <c r="B3026" s="110" t="s">
        <v>322</v>
      </c>
      <c r="C3026" s="239" t="s">
        <v>957</v>
      </c>
      <c r="D3026" s="240"/>
    </row>
    <row r="3027" spans="2:4" ht="15" customHeight="1" x14ac:dyDescent="0.35">
      <c r="B3027" s="110" t="s">
        <v>323</v>
      </c>
      <c r="C3027" s="239" t="s">
        <v>759</v>
      </c>
      <c r="D3027" s="240"/>
    </row>
    <row r="3028" spans="2:4" ht="15" customHeight="1" x14ac:dyDescent="0.35">
      <c r="B3028" s="110" t="s">
        <v>324</v>
      </c>
      <c r="C3028" s="251" t="s">
        <v>325</v>
      </c>
      <c r="D3028" s="252"/>
    </row>
    <row r="3029" spans="2:4" ht="15" customHeight="1" thickBot="1" x14ac:dyDescent="0.4">
      <c r="B3029" s="11" t="s">
        <v>326</v>
      </c>
      <c r="C3029" s="270" t="s">
        <v>759</v>
      </c>
      <c r="D3029" s="246"/>
    </row>
    <row r="3032" spans="2:4" ht="15" customHeight="1" thickBot="1" x14ac:dyDescent="0.4"/>
    <row r="3033" spans="2:4" ht="15" customHeight="1" thickBot="1" x14ac:dyDescent="0.4">
      <c r="B3033" s="6"/>
      <c r="C3033" s="208" t="str" cm="1">
        <f t="array" aca="1" ref="C3033" ca="1">HYPERLINK("#"&amp;CELL("address",INDEX('Data Items List'!C:C,MATCH("Data Item", 'Data Items List'!C:C,0))),"Return to data items list")</f>
        <v>Return to data items list</v>
      </c>
      <c r="D3033" s="209"/>
    </row>
    <row r="3034" spans="2:4" ht="19.5" customHeight="1" x14ac:dyDescent="0.35">
      <c r="B3034" s="8" t="s">
        <v>304</v>
      </c>
      <c r="C3034" s="253" t="s">
        <v>1937</v>
      </c>
      <c r="D3034" s="249"/>
    </row>
    <row r="3035" spans="2:4" ht="15" customHeight="1" x14ac:dyDescent="0.35">
      <c r="B3035" s="110" t="s">
        <v>305</v>
      </c>
      <c r="C3035" s="239" t="s">
        <v>759</v>
      </c>
      <c r="D3035" s="240"/>
    </row>
    <row r="3036" spans="2:4" ht="15" customHeight="1" x14ac:dyDescent="0.35">
      <c r="B3036" s="110" t="s">
        <v>307</v>
      </c>
      <c r="C3036" s="239" t="s">
        <v>849</v>
      </c>
      <c r="D3036" s="240"/>
    </row>
    <row r="3037" spans="2:4" ht="15" customHeight="1" x14ac:dyDescent="0.35">
      <c r="B3037" s="110" t="s">
        <v>309</v>
      </c>
      <c r="C3037" s="239" t="s">
        <v>760</v>
      </c>
      <c r="D3037" s="240"/>
    </row>
    <row r="3038" spans="2:4" ht="15" customHeight="1" x14ac:dyDescent="0.35">
      <c r="B3038" s="110" t="s">
        <v>311</v>
      </c>
      <c r="C3038" s="239" t="s">
        <v>958</v>
      </c>
      <c r="D3038" s="240"/>
    </row>
    <row r="3039" spans="2:4" ht="15" customHeight="1" x14ac:dyDescent="0.35">
      <c r="B3039" s="110" t="s">
        <v>313</v>
      </c>
      <c r="C3039" s="239" t="s">
        <v>314</v>
      </c>
      <c r="D3039" s="240"/>
    </row>
    <row r="3040" spans="2:4" ht="15" customHeight="1" x14ac:dyDescent="0.35">
      <c r="B3040" s="110" t="s">
        <v>762</v>
      </c>
      <c r="C3040" s="105" t="s">
        <v>330</v>
      </c>
      <c r="D3040" s="106"/>
    </row>
    <row r="3041" spans="2:4" ht="15" customHeight="1" x14ac:dyDescent="0.35">
      <c r="B3041" s="110" t="s">
        <v>1985</v>
      </c>
      <c r="C3041" s="239" t="s">
        <v>532</v>
      </c>
      <c r="D3041" s="240"/>
    </row>
    <row r="3042" spans="2:4" ht="15" customHeight="1" x14ac:dyDescent="0.35">
      <c r="B3042" s="250" t="s">
        <v>317</v>
      </c>
      <c r="C3042" s="9" t="s">
        <v>318</v>
      </c>
      <c r="D3042" s="10" t="s">
        <v>319</v>
      </c>
    </row>
    <row r="3043" spans="2:4" ht="15" customHeight="1" x14ac:dyDescent="0.35">
      <c r="B3043" s="250"/>
      <c r="C3043" s="16" t="s">
        <v>959</v>
      </c>
      <c r="D3043" s="10"/>
    </row>
    <row r="3044" spans="2:4" ht="15" customHeight="1" x14ac:dyDescent="0.35">
      <c r="B3044" s="250"/>
      <c r="C3044" s="16" t="s">
        <v>960</v>
      </c>
      <c r="D3044" s="10"/>
    </row>
    <row r="3045" spans="2:4" ht="15" customHeight="1" x14ac:dyDescent="0.35">
      <c r="B3045" s="250"/>
      <c r="C3045" s="16" t="s">
        <v>961</v>
      </c>
      <c r="D3045" s="10"/>
    </row>
    <row r="3046" spans="2:4" ht="15" customHeight="1" x14ac:dyDescent="0.35">
      <c r="B3046" s="250"/>
      <c r="C3046" s="16" t="s">
        <v>962</v>
      </c>
      <c r="D3046" s="102"/>
    </row>
    <row r="3047" spans="2:4" ht="15" customHeight="1" x14ac:dyDescent="0.35">
      <c r="B3047" s="250"/>
      <c r="C3047" s="16" t="s">
        <v>963</v>
      </c>
      <c r="D3047" s="102"/>
    </row>
    <row r="3048" spans="2:4" ht="15" customHeight="1" x14ac:dyDescent="0.35">
      <c r="B3048" s="250"/>
      <c r="C3048" s="16" t="s">
        <v>847</v>
      </c>
      <c r="D3048" s="102"/>
    </row>
    <row r="3049" spans="2:4" ht="15" customHeight="1" x14ac:dyDescent="0.35">
      <c r="B3049" s="110" t="s">
        <v>322</v>
      </c>
      <c r="C3049" s="239" t="s">
        <v>964</v>
      </c>
      <c r="D3049" s="240"/>
    </row>
    <row r="3050" spans="2:4" ht="15" customHeight="1" x14ac:dyDescent="0.35">
      <c r="B3050" s="110" t="s">
        <v>323</v>
      </c>
      <c r="C3050" s="239" t="s">
        <v>965</v>
      </c>
      <c r="D3050" s="240"/>
    </row>
    <row r="3051" spans="2:4" ht="15" customHeight="1" x14ac:dyDescent="0.35">
      <c r="B3051" s="110" t="s">
        <v>324</v>
      </c>
      <c r="C3051" s="251" t="s">
        <v>325</v>
      </c>
      <c r="D3051" s="252"/>
    </row>
    <row r="3052" spans="2:4" ht="15" customHeight="1" thickBot="1" x14ac:dyDescent="0.4">
      <c r="B3052" s="11" t="s">
        <v>326</v>
      </c>
      <c r="C3052" s="270" t="s">
        <v>759</v>
      </c>
      <c r="D3052" s="246"/>
    </row>
    <row r="3054" spans="2:4" ht="15" customHeight="1" thickBot="1" x14ac:dyDescent="0.4"/>
    <row r="3055" spans="2:4" ht="15" customHeight="1" thickBot="1" x14ac:dyDescent="0.4">
      <c r="B3055" s="6"/>
      <c r="C3055" s="208" t="str" cm="1">
        <f t="array" aca="1" ref="C3055" ca="1">HYPERLINK("#"&amp;CELL("address",INDEX('Data Items List'!C:C,MATCH("Data Item", 'Data Items List'!C:C,0))),"Return to data items list")</f>
        <v>Return to data items list</v>
      </c>
      <c r="D3055" s="209"/>
    </row>
    <row r="3056" spans="2:4" ht="15" customHeight="1" x14ac:dyDescent="0.35">
      <c r="B3056" s="8" t="s">
        <v>304</v>
      </c>
      <c r="C3056" s="248" t="s">
        <v>135</v>
      </c>
      <c r="D3056" s="249"/>
    </row>
    <row r="3057" spans="2:4" ht="15" customHeight="1" x14ac:dyDescent="0.35">
      <c r="B3057" s="110" t="s">
        <v>305</v>
      </c>
      <c r="C3057" s="239" t="s">
        <v>759</v>
      </c>
      <c r="D3057" s="240"/>
    </row>
    <row r="3058" spans="2:4" ht="15" customHeight="1" x14ac:dyDescent="0.35">
      <c r="B3058" s="110" t="s">
        <v>307</v>
      </c>
      <c r="C3058" s="239" t="s">
        <v>966</v>
      </c>
      <c r="D3058" s="240"/>
    </row>
    <row r="3059" spans="2:4" ht="15" customHeight="1" x14ac:dyDescent="0.35">
      <c r="B3059" s="110" t="s">
        <v>309</v>
      </c>
      <c r="C3059" s="239" t="s">
        <v>760</v>
      </c>
      <c r="D3059" s="240"/>
    </row>
    <row r="3060" spans="2:4" ht="15" customHeight="1" x14ac:dyDescent="0.35">
      <c r="B3060" s="110" t="s">
        <v>311</v>
      </c>
      <c r="C3060" s="239" t="s">
        <v>967</v>
      </c>
      <c r="D3060" s="240"/>
    </row>
    <row r="3061" spans="2:4" ht="15" customHeight="1" x14ac:dyDescent="0.35">
      <c r="B3061" s="110" t="s">
        <v>313</v>
      </c>
      <c r="C3061" s="239" t="s">
        <v>314</v>
      </c>
      <c r="D3061" s="240"/>
    </row>
    <row r="3062" spans="2:4" ht="15" customHeight="1" x14ac:dyDescent="0.35">
      <c r="B3062" s="110" t="s">
        <v>762</v>
      </c>
      <c r="C3062" s="105" t="s">
        <v>330</v>
      </c>
      <c r="D3062" s="106"/>
    </row>
    <row r="3063" spans="2:4" ht="15" customHeight="1" x14ac:dyDescent="0.35">
      <c r="B3063" s="110" t="s">
        <v>1985</v>
      </c>
      <c r="C3063" s="239" t="s">
        <v>532</v>
      </c>
      <c r="D3063" s="240"/>
    </row>
    <row r="3064" spans="2:4" ht="15" customHeight="1" x14ac:dyDescent="0.35">
      <c r="B3064" s="250" t="s">
        <v>317</v>
      </c>
      <c r="C3064" s="9" t="s">
        <v>318</v>
      </c>
      <c r="D3064" s="10" t="s">
        <v>319</v>
      </c>
    </row>
    <row r="3065" spans="2:4" ht="15" customHeight="1" x14ac:dyDescent="0.35">
      <c r="B3065" s="250"/>
      <c r="C3065" s="16" t="s">
        <v>968</v>
      </c>
      <c r="D3065" s="10"/>
    </row>
    <row r="3066" spans="2:4" ht="15" customHeight="1" x14ac:dyDescent="0.35">
      <c r="B3066" s="250"/>
      <c r="C3066" s="16" t="s">
        <v>969</v>
      </c>
      <c r="D3066" s="10"/>
    </row>
    <row r="3067" spans="2:4" ht="15" customHeight="1" x14ac:dyDescent="0.35">
      <c r="B3067" s="250"/>
      <c r="C3067" s="16" t="s">
        <v>970</v>
      </c>
      <c r="D3067" s="10"/>
    </row>
    <row r="3068" spans="2:4" ht="15" customHeight="1" x14ac:dyDescent="0.35">
      <c r="B3068" s="250"/>
      <c r="C3068" s="16" t="s">
        <v>971</v>
      </c>
      <c r="D3068" s="102"/>
    </row>
    <row r="3069" spans="2:4" ht="15" customHeight="1" x14ac:dyDescent="0.35">
      <c r="B3069" s="250"/>
      <c r="C3069" s="16" t="s">
        <v>972</v>
      </c>
      <c r="D3069" s="102"/>
    </row>
    <row r="3070" spans="2:4" ht="15" customHeight="1" x14ac:dyDescent="0.35">
      <c r="B3070" s="250"/>
      <c r="C3070" s="16" t="s">
        <v>847</v>
      </c>
      <c r="D3070" s="102"/>
    </row>
    <row r="3071" spans="2:4" ht="15" customHeight="1" x14ac:dyDescent="0.35">
      <c r="B3071" s="110" t="s">
        <v>322</v>
      </c>
      <c r="C3071" s="239" t="s">
        <v>973</v>
      </c>
      <c r="D3071" s="240"/>
    </row>
    <row r="3072" spans="2:4" ht="15" customHeight="1" x14ac:dyDescent="0.35">
      <c r="B3072" s="110" t="s">
        <v>323</v>
      </c>
      <c r="C3072" s="239" t="s">
        <v>759</v>
      </c>
      <c r="D3072" s="240"/>
    </row>
    <row r="3073" spans="2:4" ht="15" customHeight="1" x14ac:dyDescent="0.35">
      <c r="B3073" s="110" t="s">
        <v>324</v>
      </c>
      <c r="C3073" s="251" t="s">
        <v>325</v>
      </c>
      <c r="D3073" s="252"/>
    </row>
    <row r="3074" spans="2:4" ht="15" customHeight="1" thickBot="1" x14ac:dyDescent="0.4">
      <c r="B3074" s="11" t="s">
        <v>326</v>
      </c>
      <c r="C3074" s="270" t="s">
        <v>759</v>
      </c>
      <c r="D3074" s="246"/>
    </row>
    <row r="3076" spans="2:4" ht="15" customHeight="1" thickBot="1" x14ac:dyDescent="0.4"/>
    <row r="3077" spans="2:4" ht="15" customHeight="1" thickBot="1" x14ac:dyDescent="0.4">
      <c r="B3077" s="6"/>
      <c r="C3077" s="208" t="str" cm="1">
        <f t="array" aca="1" ref="C3077" ca="1">HYPERLINK("#"&amp;CELL("address",INDEX('Data Items List'!C:C,MATCH("Data Item", 'Data Items List'!C:C,0))),"Return to data items list")</f>
        <v>Return to data items list</v>
      </c>
      <c r="D3077" s="209"/>
    </row>
    <row r="3078" spans="2:4" ht="15" customHeight="1" x14ac:dyDescent="0.35">
      <c r="B3078" s="8" t="s">
        <v>304</v>
      </c>
      <c r="C3078" s="248" t="s">
        <v>137</v>
      </c>
      <c r="D3078" s="249"/>
    </row>
    <row r="3079" spans="2:4" ht="15" customHeight="1" x14ac:dyDescent="0.35">
      <c r="B3079" s="110" t="s">
        <v>305</v>
      </c>
      <c r="C3079" s="239" t="s">
        <v>759</v>
      </c>
      <c r="D3079" s="240"/>
    </row>
    <row r="3080" spans="2:4" ht="15" customHeight="1" x14ac:dyDescent="0.35">
      <c r="B3080" s="110" t="s">
        <v>307</v>
      </c>
      <c r="C3080" s="239" t="s">
        <v>849</v>
      </c>
      <c r="D3080" s="240"/>
    </row>
    <row r="3081" spans="2:4" ht="15" customHeight="1" x14ac:dyDescent="0.35">
      <c r="B3081" s="110" t="s">
        <v>309</v>
      </c>
      <c r="C3081" s="239" t="s">
        <v>760</v>
      </c>
      <c r="D3081" s="240"/>
    </row>
    <row r="3082" spans="2:4" ht="15" customHeight="1" x14ac:dyDescent="0.35">
      <c r="B3082" s="110" t="s">
        <v>311</v>
      </c>
      <c r="C3082" s="239" t="s">
        <v>974</v>
      </c>
      <c r="D3082" s="240"/>
    </row>
    <row r="3083" spans="2:4" ht="15" customHeight="1" x14ac:dyDescent="0.35">
      <c r="B3083" s="110" t="s">
        <v>313</v>
      </c>
      <c r="C3083" s="239" t="s">
        <v>314</v>
      </c>
      <c r="D3083" s="240"/>
    </row>
    <row r="3084" spans="2:4" ht="15" customHeight="1" x14ac:dyDescent="0.35">
      <c r="B3084" s="110" t="s">
        <v>762</v>
      </c>
      <c r="C3084" s="105" t="s">
        <v>330</v>
      </c>
      <c r="D3084" s="106"/>
    </row>
    <row r="3085" spans="2:4" ht="15" customHeight="1" x14ac:dyDescent="0.35">
      <c r="B3085" s="110" t="s">
        <v>1985</v>
      </c>
      <c r="C3085" s="239" t="s">
        <v>532</v>
      </c>
      <c r="D3085" s="240"/>
    </row>
    <row r="3086" spans="2:4" ht="15" customHeight="1" x14ac:dyDescent="0.35">
      <c r="B3086" s="250" t="s">
        <v>317</v>
      </c>
      <c r="C3086" s="9" t="s">
        <v>318</v>
      </c>
      <c r="D3086" s="10" t="s">
        <v>319</v>
      </c>
    </row>
    <row r="3087" spans="2:4" ht="15" customHeight="1" x14ac:dyDescent="0.35">
      <c r="B3087" s="250"/>
      <c r="C3087" s="16" t="s">
        <v>975</v>
      </c>
      <c r="D3087" s="10"/>
    </row>
    <row r="3088" spans="2:4" ht="15" customHeight="1" x14ac:dyDescent="0.35">
      <c r="B3088" s="250"/>
      <c r="C3088" s="16" t="s">
        <v>976</v>
      </c>
      <c r="D3088" s="10"/>
    </row>
    <row r="3089" spans="2:4" ht="15" customHeight="1" x14ac:dyDescent="0.35">
      <c r="B3089" s="250"/>
      <c r="C3089" s="16" t="s">
        <v>977</v>
      </c>
      <c r="D3089" s="10"/>
    </row>
    <row r="3090" spans="2:4" ht="15" customHeight="1" x14ac:dyDescent="0.35">
      <c r="B3090" s="250"/>
      <c r="C3090" s="16" t="s">
        <v>978</v>
      </c>
      <c r="D3090" s="102"/>
    </row>
    <row r="3091" spans="2:4" ht="15" customHeight="1" x14ac:dyDescent="0.35">
      <c r="B3091" s="250"/>
      <c r="C3091" s="16" t="s">
        <v>979</v>
      </c>
      <c r="D3091" s="102"/>
    </row>
    <row r="3092" spans="2:4" ht="15" customHeight="1" x14ac:dyDescent="0.35">
      <c r="B3092" s="250"/>
      <c r="C3092" s="16" t="s">
        <v>847</v>
      </c>
      <c r="D3092" s="102"/>
    </row>
    <row r="3093" spans="2:4" ht="15" customHeight="1" x14ac:dyDescent="0.35">
      <c r="B3093" s="110" t="s">
        <v>322</v>
      </c>
      <c r="C3093" s="239" t="s">
        <v>980</v>
      </c>
      <c r="D3093" s="240"/>
    </row>
    <row r="3094" spans="2:4" ht="15" customHeight="1" x14ac:dyDescent="0.35">
      <c r="B3094" s="110" t="s">
        <v>323</v>
      </c>
      <c r="C3094" s="239" t="s">
        <v>981</v>
      </c>
      <c r="D3094" s="240"/>
    </row>
    <row r="3095" spans="2:4" ht="15" customHeight="1" x14ac:dyDescent="0.35">
      <c r="B3095" s="110" t="s">
        <v>324</v>
      </c>
      <c r="C3095" s="251" t="s">
        <v>325</v>
      </c>
      <c r="D3095" s="252"/>
    </row>
    <row r="3096" spans="2:4" ht="15" customHeight="1" thickBot="1" x14ac:dyDescent="0.4">
      <c r="B3096" s="11" t="s">
        <v>326</v>
      </c>
      <c r="C3096" s="270" t="s">
        <v>759</v>
      </c>
      <c r="D3096" s="246"/>
    </row>
    <row r="3098" spans="2:4" ht="15" customHeight="1" thickBot="1" x14ac:dyDescent="0.4"/>
    <row r="3099" spans="2:4" ht="15" customHeight="1" thickBot="1" x14ac:dyDescent="0.4">
      <c r="B3099" s="6"/>
      <c r="C3099" s="208" t="str" cm="1">
        <f t="array" aca="1" ref="C3099" ca="1">HYPERLINK("#"&amp;CELL("address",INDEX('Data Items List'!C:C,MATCH("Data Item", 'Data Items List'!C:C,0))),"Return to data items list")</f>
        <v>Return to data items list</v>
      </c>
      <c r="D3099" s="209"/>
    </row>
    <row r="3100" spans="2:4" ht="15" customHeight="1" x14ac:dyDescent="0.35">
      <c r="B3100" s="8" t="s">
        <v>304</v>
      </c>
      <c r="C3100" s="248" t="s">
        <v>139</v>
      </c>
      <c r="D3100" s="249"/>
    </row>
    <row r="3101" spans="2:4" ht="15" customHeight="1" x14ac:dyDescent="0.35">
      <c r="B3101" s="110" t="s">
        <v>305</v>
      </c>
      <c r="C3101" s="239" t="s">
        <v>759</v>
      </c>
      <c r="D3101" s="240"/>
    </row>
    <row r="3102" spans="2:4" ht="15" customHeight="1" x14ac:dyDescent="0.35">
      <c r="B3102" s="110" t="s">
        <v>307</v>
      </c>
      <c r="C3102" s="239" t="s">
        <v>849</v>
      </c>
      <c r="D3102" s="240"/>
    </row>
    <row r="3103" spans="2:4" ht="15" customHeight="1" x14ac:dyDescent="0.35">
      <c r="B3103" s="110" t="s">
        <v>309</v>
      </c>
      <c r="C3103" s="239" t="s">
        <v>760</v>
      </c>
      <c r="D3103" s="240"/>
    </row>
    <row r="3104" spans="2:4" ht="15" customHeight="1" x14ac:dyDescent="0.35">
      <c r="B3104" s="110" t="s">
        <v>311</v>
      </c>
      <c r="C3104" s="239" t="s">
        <v>982</v>
      </c>
      <c r="D3104" s="240"/>
    </row>
    <row r="3105" spans="2:4" ht="15" customHeight="1" x14ac:dyDescent="0.35">
      <c r="B3105" s="110" t="s">
        <v>313</v>
      </c>
      <c r="C3105" s="239" t="s">
        <v>314</v>
      </c>
      <c r="D3105" s="240"/>
    </row>
    <row r="3106" spans="2:4" ht="15" customHeight="1" x14ac:dyDescent="0.35">
      <c r="B3106" s="110" t="s">
        <v>762</v>
      </c>
      <c r="C3106" s="105" t="s">
        <v>330</v>
      </c>
      <c r="D3106" s="106"/>
    </row>
    <row r="3107" spans="2:4" ht="15" customHeight="1" x14ac:dyDescent="0.35">
      <c r="B3107" s="110" t="s">
        <v>1985</v>
      </c>
      <c r="C3107" s="239" t="s">
        <v>532</v>
      </c>
      <c r="D3107" s="240"/>
    </row>
    <row r="3108" spans="2:4" ht="15" customHeight="1" x14ac:dyDescent="0.35">
      <c r="B3108" s="250" t="s">
        <v>317</v>
      </c>
      <c r="C3108" s="9" t="s">
        <v>318</v>
      </c>
      <c r="D3108" s="10" t="s">
        <v>319</v>
      </c>
    </row>
    <row r="3109" spans="2:4" ht="15" customHeight="1" x14ac:dyDescent="0.35">
      <c r="B3109" s="250"/>
      <c r="C3109" s="16" t="s">
        <v>830</v>
      </c>
      <c r="D3109" s="102"/>
    </row>
    <row r="3110" spans="2:4" ht="15" customHeight="1" x14ac:dyDescent="0.35">
      <c r="B3110" s="250"/>
      <c r="C3110" s="16" t="s">
        <v>831</v>
      </c>
      <c r="D3110" s="102"/>
    </row>
    <row r="3111" spans="2:4" ht="15" customHeight="1" x14ac:dyDescent="0.35">
      <c r="B3111" s="250"/>
      <c r="C3111" s="16" t="s">
        <v>983</v>
      </c>
      <c r="D3111" s="102"/>
    </row>
    <row r="3112" spans="2:4" ht="15" customHeight="1" x14ac:dyDescent="0.35">
      <c r="B3112" s="110" t="s">
        <v>322</v>
      </c>
      <c r="C3112" s="239" t="s">
        <v>984</v>
      </c>
      <c r="D3112" s="240"/>
    </row>
    <row r="3113" spans="2:4" ht="15" customHeight="1" x14ac:dyDescent="0.35">
      <c r="B3113" s="110" t="s">
        <v>323</v>
      </c>
      <c r="C3113" s="239" t="s">
        <v>759</v>
      </c>
      <c r="D3113" s="240"/>
    </row>
    <row r="3114" spans="2:4" ht="15" customHeight="1" x14ac:dyDescent="0.35">
      <c r="B3114" s="110" t="s">
        <v>324</v>
      </c>
      <c r="C3114" s="251" t="s">
        <v>325</v>
      </c>
      <c r="D3114" s="252"/>
    </row>
    <row r="3115" spans="2:4" ht="15" customHeight="1" thickBot="1" x14ac:dyDescent="0.4">
      <c r="B3115" s="11" t="s">
        <v>326</v>
      </c>
      <c r="C3115" s="270" t="s">
        <v>759</v>
      </c>
      <c r="D3115" s="246"/>
    </row>
    <row r="3117" spans="2:4" ht="15" customHeight="1" thickBot="1" x14ac:dyDescent="0.4"/>
    <row r="3118" spans="2:4" ht="15" customHeight="1" thickBot="1" x14ac:dyDescent="0.4">
      <c r="B3118" s="6"/>
      <c r="C3118" s="208" t="str" cm="1">
        <f t="array" aca="1" ref="C3118" ca="1">HYPERLINK("#"&amp;CELL("address",INDEX('Data Items List'!C:C,MATCH("Data Item", 'Data Items List'!C:C,0))),"Return to data items list")</f>
        <v>Return to data items list</v>
      </c>
      <c r="D3118" s="209"/>
    </row>
    <row r="3119" spans="2:4" ht="15" customHeight="1" x14ac:dyDescent="0.35">
      <c r="B3119" s="8" t="s">
        <v>304</v>
      </c>
      <c r="C3119" s="248" t="s">
        <v>141</v>
      </c>
      <c r="D3119" s="249"/>
    </row>
    <row r="3120" spans="2:4" ht="15" customHeight="1" x14ac:dyDescent="0.35">
      <c r="B3120" s="110" t="s">
        <v>305</v>
      </c>
      <c r="C3120" s="239" t="s">
        <v>759</v>
      </c>
      <c r="D3120" s="240"/>
    </row>
    <row r="3121" spans="2:4" ht="15" customHeight="1" x14ac:dyDescent="0.35">
      <c r="B3121" s="110" t="s">
        <v>307</v>
      </c>
      <c r="C3121" s="239" t="s">
        <v>849</v>
      </c>
      <c r="D3121" s="240"/>
    </row>
    <row r="3122" spans="2:4" ht="15" customHeight="1" x14ac:dyDescent="0.35">
      <c r="B3122" s="110" t="s">
        <v>309</v>
      </c>
      <c r="C3122" s="239" t="s">
        <v>760</v>
      </c>
      <c r="D3122" s="240"/>
    </row>
    <row r="3123" spans="2:4" ht="15" customHeight="1" x14ac:dyDescent="0.35">
      <c r="B3123" s="110" t="s">
        <v>311</v>
      </c>
      <c r="C3123" s="239" t="s">
        <v>985</v>
      </c>
      <c r="D3123" s="240"/>
    </row>
    <row r="3124" spans="2:4" ht="15" customHeight="1" x14ac:dyDescent="0.35">
      <c r="B3124" s="110" t="s">
        <v>313</v>
      </c>
      <c r="C3124" s="239" t="s">
        <v>314</v>
      </c>
      <c r="D3124" s="240"/>
    </row>
    <row r="3125" spans="2:4" ht="15" customHeight="1" x14ac:dyDescent="0.35">
      <c r="B3125" s="110" t="s">
        <v>762</v>
      </c>
      <c r="C3125" s="105" t="s">
        <v>330</v>
      </c>
      <c r="D3125" s="106"/>
    </row>
    <row r="3126" spans="2:4" ht="15" customHeight="1" x14ac:dyDescent="0.35">
      <c r="B3126" s="110" t="s">
        <v>1985</v>
      </c>
      <c r="C3126" s="239" t="s">
        <v>532</v>
      </c>
      <c r="D3126" s="240"/>
    </row>
    <row r="3127" spans="2:4" ht="15" customHeight="1" x14ac:dyDescent="0.35">
      <c r="B3127" s="250" t="s">
        <v>317</v>
      </c>
      <c r="C3127" s="9" t="s">
        <v>318</v>
      </c>
      <c r="D3127" s="10" t="s">
        <v>319</v>
      </c>
    </row>
    <row r="3128" spans="2:4" ht="15" customHeight="1" x14ac:dyDescent="0.35">
      <c r="B3128" s="250"/>
      <c r="C3128" s="16" t="s">
        <v>830</v>
      </c>
      <c r="D3128" s="102"/>
    </row>
    <row r="3129" spans="2:4" ht="15" customHeight="1" x14ac:dyDescent="0.35">
      <c r="B3129" s="250"/>
      <c r="C3129" s="16" t="s">
        <v>831</v>
      </c>
      <c r="D3129" s="102"/>
    </row>
    <row r="3130" spans="2:4" ht="15" customHeight="1" x14ac:dyDescent="0.35">
      <c r="B3130" s="250"/>
      <c r="C3130" s="16" t="s">
        <v>983</v>
      </c>
      <c r="D3130" s="102"/>
    </row>
    <row r="3131" spans="2:4" ht="15" customHeight="1" x14ac:dyDescent="0.35">
      <c r="B3131" s="110" t="s">
        <v>322</v>
      </c>
      <c r="C3131" s="239" t="s">
        <v>984</v>
      </c>
      <c r="D3131" s="240"/>
    </row>
    <row r="3132" spans="2:4" ht="15" customHeight="1" x14ac:dyDescent="0.35">
      <c r="B3132" s="110" t="s">
        <v>323</v>
      </c>
      <c r="C3132" s="239" t="s">
        <v>759</v>
      </c>
      <c r="D3132" s="240"/>
    </row>
    <row r="3133" spans="2:4" ht="15" customHeight="1" x14ac:dyDescent="0.35">
      <c r="B3133" s="110" t="s">
        <v>324</v>
      </c>
      <c r="C3133" s="251" t="s">
        <v>325</v>
      </c>
      <c r="D3133" s="252"/>
    </row>
    <row r="3134" spans="2:4" ht="15" customHeight="1" thickBot="1" x14ac:dyDescent="0.4">
      <c r="B3134" s="11" t="s">
        <v>326</v>
      </c>
      <c r="C3134" s="270" t="s">
        <v>759</v>
      </c>
      <c r="D3134" s="246"/>
    </row>
    <row r="3136" spans="2:4" ht="15" customHeight="1" thickBot="1" x14ac:dyDescent="0.4"/>
    <row r="3137" spans="2:4" ht="15" customHeight="1" thickBot="1" x14ac:dyDescent="0.4">
      <c r="B3137" s="6"/>
      <c r="C3137" s="208" t="str" cm="1">
        <f t="array" aca="1" ref="C3137" ca="1">HYPERLINK("#"&amp;CELL("address",INDEX('Data Items List'!C:C,MATCH("Data Item", 'Data Items List'!C:C,0))),"Return to data items list")</f>
        <v>Return to data items list</v>
      </c>
      <c r="D3137" s="209"/>
    </row>
    <row r="3138" spans="2:4" ht="15" customHeight="1" x14ac:dyDescent="0.35">
      <c r="B3138" s="8" t="s">
        <v>304</v>
      </c>
      <c r="C3138" s="248" t="s">
        <v>143</v>
      </c>
      <c r="D3138" s="249"/>
    </row>
    <row r="3139" spans="2:4" ht="15" customHeight="1" x14ac:dyDescent="0.35">
      <c r="B3139" s="110" t="s">
        <v>305</v>
      </c>
      <c r="C3139" s="239" t="s">
        <v>759</v>
      </c>
      <c r="D3139" s="240"/>
    </row>
    <row r="3140" spans="2:4" ht="15" customHeight="1" x14ac:dyDescent="0.35">
      <c r="B3140" s="110" t="s">
        <v>307</v>
      </c>
      <c r="C3140" s="239" t="s">
        <v>849</v>
      </c>
      <c r="D3140" s="240"/>
    </row>
    <row r="3141" spans="2:4" ht="15" customHeight="1" x14ac:dyDescent="0.35">
      <c r="B3141" s="110" t="s">
        <v>309</v>
      </c>
      <c r="C3141" s="239" t="s">
        <v>760</v>
      </c>
      <c r="D3141" s="240"/>
    </row>
    <row r="3142" spans="2:4" ht="15" customHeight="1" x14ac:dyDescent="0.35">
      <c r="B3142" s="110" t="s">
        <v>311</v>
      </c>
      <c r="C3142" s="239" t="s">
        <v>986</v>
      </c>
      <c r="D3142" s="240"/>
    </row>
    <row r="3143" spans="2:4" ht="15" customHeight="1" x14ac:dyDescent="0.35">
      <c r="B3143" s="110" t="s">
        <v>313</v>
      </c>
      <c r="C3143" s="239" t="s">
        <v>314</v>
      </c>
      <c r="D3143" s="240"/>
    </row>
    <row r="3144" spans="2:4" ht="15" customHeight="1" x14ac:dyDescent="0.35">
      <c r="B3144" s="110" t="s">
        <v>762</v>
      </c>
      <c r="C3144" s="105" t="s">
        <v>330</v>
      </c>
      <c r="D3144" s="106"/>
    </row>
    <row r="3145" spans="2:4" ht="15" customHeight="1" x14ac:dyDescent="0.35">
      <c r="B3145" s="110" t="s">
        <v>1985</v>
      </c>
      <c r="C3145" s="239" t="s">
        <v>532</v>
      </c>
      <c r="D3145" s="240"/>
    </row>
    <row r="3146" spans="2:4" ht="15" customHeight="1" x14ac:dyDescent="0.35">
      <c r="B3146" s="250" t="s">
        <v>317</v>
      </c>
      <c r="C3146" s="9" t="s">
        <v>318</v>
      </c>
      <c r="D3146" s="10" t="s">
        <v>319</v>
      </c>
    </row>
    <row r="3147" spans="2:4" ht="15" customHeight="1" x14ac:dyDescent="0.35">
      <c r="B3147" s="250"/>
      <c r="C3147" s="16" t="s">
        <v>830</v>
      </c>
      <c r="D3147" s="102"/>
    </row>
    <row r="3148" spans="2:4" ht="15" customHeight="1" x14ac:dyDescent="0.35">
      <c r="B3148" s="250"/>
      <c r="C3148" s="16" t="s">
        <v>831</v>
      </c>
      <c r="D3148" s="102"/>
    </row>
    <row r="3149" spans="2:4" ht="15" customHeight="1" x14ac:dyDescent="0.35">
      <c r="B3149" s="250"/>
      <c r="C3149" s="16" t="s">
        <v>983</v>
      </c>
      <c r="D3149" s="102"/>
    </row>
    <row r="3150" spans="2:4" ht="15" customHeight="1" x14ac:dyDescent="0.35">
      <c r="B3150" s="110" t="s">
        <v>322</v>
      </c>
      <c r="C3150" s="239" t="s">
        <v>984</v>
      </c>
      <c r="D3150" s="240"/>
    </row>
    <row r="3151" spans="2:4" ht="15" customHeight="1" x14ac:dyDescent="0.35">
      <c r="B3151" s="110" t="s">
        <v>323</v>
      </c>
      <c r="C3151" s="239" t="s">
        <v>759</v>
      </c>
      <c r="D3151" s="240"/>
    </row>
    <row r="3152" spans="2:4" ht="15" customHeight="1" x14ac:dyDescent="0.35">
      <c r="B3152" s="110" t="s">
        <v>324</v>
      </c>
      <c r="C3152" s="251" t="s">
        <v>325</v>
      </c>
      <c r="D3152" s="252"/>
    </row>
    <row r="3153" spans="2:4" ht="15" customHeight="1" thickBot="1" x14ac:dyDescent="0.4">
      <c r="B3153" s="11" t="s">
        <v>326</v>
      </c>
      <c r="C3153" s="270" t="s">
        <v>759</v>
      </c>
      <c r="D3153" s="246"/>
    </row>
    <row r="3155" spans="2:4" ht="15" customHeight="1" thickBot="1" x14ac:dyDescent="0.4"/>
    <row r="3156" spans="2:4" ht="15" customHeight="1" thickBot="1" x14ac:dyDescent="0.4">
      <c r="B3156" s="6"/>
      <c r="C3156" s="208" t="str" cm="1">
        <f t="array" aca="1" ref="C3156" ca="1">HYPERLINK("#"&amp;CELL("address",INDEX('Data Items List'!C:C,MATCH("Data Item", 'Data Items List'!C:C,0))),"Return to data items list")</f>
        <v>Return to data items list</v>
      </c>
      <c r="D3156" s="209"/>
    </row>
    <row r="3157" spans="2:4" ht="15" customHeight="1" x14ac:dyDescent="0.35">
      <c r="B3157" s="8" t="s">
        <v>304</v>
      </c>
      <c r="C3157" s="248" t="s">
        <v>144</v>
      </c>
      <c r="D3157" s="249"/>
    </row>
    <row r="3158" spans="2:4" ht="15" customHeight="1" x14ac:dyDescent="0.35">
      <c r="B3158" s="110" t="s">
        <v>305</v>
      </c>
      <c r="C3158" s="239" t="s">
        <v>759</v>
      </c>
      <c r="D3158" s="240"/>
    </row>
    <row r="3159" spans="2:4" ht="15" customHeight="1" x14ac:dyDescent="0.35">
      <c r="B3159" s="110" t="s">
        <v>307</v>
      </c>
      <c r="C3159" s="239" t="s">
        <v>849</v>
      </c>
      <c r="D3159" s="240"/>
    </row>
    <row r="3160" spans="2:4" ht="15" customHeight="1" x14ac:dyDescent="0.35">
      <c r="B3160" s="110" t="s">
        <v>309</v>
      </c>
      <c r="C3160" s="239" t="s">
        <v>760</v>
      </c>
      <c r="D3160" s="240"/>
    </row>
    <row r="3161" spans="2:4" ht="15" customHeight="1" x14ac:dyDescent="0.35">
      <c r="B3161" s="110" t="s">
        <v>311</v>
      </c>
      <c r="C3161" s="239" t="s">
        <v>987</v>
      </c>
      <c r="D3161" s="240"/>
    </row>
    <row r="3162" spans="2:4" ht="15" customHeight="1" x14ac:dyDescent="0.35">
      <c r="B3162" s="110" t="s">
        <v>313</v>
      </c>
      <c r="C3162" s="239" t="s">
        <v>314</v>
      </c>
      <c r="D3162" s="240"/>
    </row>
    <row r="3163" spans="2:4" ht="15" customHeight="1" x14ac:dyDescent="0.35">
      <c r="B3163" s="110" t="s">
        <v>762</v>
      </c>
      <c r="C3163" s="105" t="s">
        <v>330</v>
      </c>
      <c r="D3163" s="106"/>
    </row>
    <row r="3164" spans="2:4" ht="15" customHeight="1" x14ac:dyDescent="0.35">
      <c r="B3164" s="110" t="s">
        <v>1985</v>
      </c>
      <c r="C3164" s="239" t="s">
        <v>532</v>
      </c>
      <c r="D3164" s="240"/>
    </row>
    <row r="3165" spans="2:4" ht="15" customHeight="1" x14ac:dyDescent="0.35">
      <c r="B3165" s="250" t="s">
        <v>317</v>
      </c>
      <c r="C3165" s="9" t="s">
        <v>318</v>
      </c>
      <c r="D3165" s="10" t="s">
        <v>319</v>
      </c>
    </row>
    <row r="3166" spans="2:4" ht="15" customHeight="1" x14ac:dyDescent="0.35">
      <c r="B3166" s="250"/>
      <c r="C3166" s="16" t="s">
        <v>830</v>
      </c>
      <c r="D3166" s="102"/>
    </row>
    <row r="3167" spans="2:4" ht="15" customHeight="1" x14ac:dyDescent="0.35">
      <c r="B3167" s="250"/>
      <c r="C3167" s="16" t="s">
        <v>831</v>
      </c>
      <c r="D3167" s="102"/>
    </row>
    <row r="3168" spans="2:4" ht="15" customHeight="1" x14ac:dyDescent="0.35">
      <c r="B3168" s="250"/>
      <c r="C3168" s="16" t="s">
        <v>983</v>
      </c>
      <c r="D3168" s="102"/>
    </row>
    <row r="3169" spans="2:4" ht="15" customHeight="1" x14ac:dyDescent="0.35">
      <c r="B3169" s="110" t="s">
        <v>322</v>
      </c>
      <c r="C3169" s="239" t="s">
        <v>984</v>
      </c>
      <c r="D3169" s="240"/>
    </row>
    <row r="3170" spans="2:4" ht="15" customHeight="1" x14ac:dyDescent="0.35">
      <c r="B3170" s="110" t="s">
        <v>323</v>
      </c>
      <c r="C3170" s="239" t="s">
        <v>759</v>
      </c>
      <c r="D3170" s="240"/>
    </row>
    <row r="3171" spans="2:4" ht="15" customHeight="1" x14ac:dyDescent="0.35">
      <c r="B3171" s="110" t="s">
        <v>324</v>
      </c>
      <c r="C3171" s="251" t="s">
        <v>325</v>
      </c>
      <c r="D3171" s="252"/>
    </row>
    <row r="3172" spans="2:4" ht="15" customHeight="1" thickBot="1" x14ac:dyDescent="0.4">
      <c r="B3172" s="11" t="s">
        <v>326</v>
      </c>
      <c r="C3172" s="270" t="s">
        <v>759</v>
      </c>
      <c r="D3172" s="246"/>
    </row>
    <row r="3174" spans="2:4" ht="15" customHeight="1" thickBot="1" x14ac:dyDescent="0.4"/>
    <row r="3175" spans="2:4" ht="15" customHeight="1" thickBot="1" x14ac:dyDescent="0.4">
      <c r="B3175" s="6"/>
      <c r="C3175" s="208" t="str" cm="1">
        <f t="array" aca="1" ref="C3175" ca="1">HYPERLINK("#"&amp;CELL("address",INDEX('Data Items List'!C:C,MATCH("Data Item", 'Data Items List'!C:C,0))),"Return to data items list")</f>
        <v>Return to data items list</v>
      </c>
      <c r="D3175" s="209"/>
    </row>
    <row r="3176" spans="2:4" ht="15" customHeight="1" x14ac:dyDescent="0.35">
      <c r="B3176" s="8" t="s">
        <v>304</v>
      </c>
      <c r="C3176" s="248" t="s">
        <v>145</v>
      </c>
      <c r="D3176" s="249"/>
    </row>
    <row r="3177" spans="2:4" ht="15" customHeight="1" x14ac:dyDescent="0.35">
      <c r="B3177" s="110" t="s">
        <v>305</v>
      </c>
      <c r="C3177" s="239" t="s">
        <v>759</v>
      </c>
      <c r="D3177" s="240"/>
    </row>
    <row r="3178" spans="2:4" ht="15" customHeight="1" x14ac:dyDescent="0.35">
      <c r="B3178" s="110" t="s">
        <v>307</v>
      </c>
      <c r="C3178" s="239" t="s">
        <v>849</v>
      </c>
      <c r="D3178" s="240"/>
    </row>
    <row r="3179" spans="2:4" ht="15" customHeight="1" x14ac:dyDescent="0.35">
      <c r="B3179" s="110" t="s">
        <v>309</v>
      </c>
      <c r="C3179" s="239" t="s">
        <v>760</v>
      </c>
      <c r="D3179" s="240"/>
    </row>
    <row r="3180" spans="2:4" ht="15" customHeight="1" x14ac:dyDescent="0.35">
      <c r="B3180" s="110" t="s">
        <v>311</v>
      </c>
      <c r="C3180" s="239" t="s">
        <v>988</v>
      </c>
      <c r="D3180" s="240"/>
    </row>
    <row r="3181" spans="2:4" ht="15" customHeight="1" x14ac:dyDescent="0.35">
      <c r="B3181" s="110" t="s">
        <v>313</v>
      </c>
      <c r="C3181" s="239" t="s">
        <v>314</v>
      </c>
      <c r="D3181" s="240"/>
    </row>
    <row r="3182" spans="2:4" ht="15" customHeight="1" x14ac:dyDescent="0.35">
      <c r="B3182" s="110" t="s">
        <v>762</v>
      </c>
      <c r="C3182" s="105" t="s">
        <v>330</v>
      </c>
      <c r="D3182" s="106"/>
    </row>
    <row r="3183" spans="2:4" ht="15" customHeight="1" x14ac:dyDescent="0.35">
      <c r="B3183" s="110" t="s">
        <v>1985</v>
      </c>
      <c r="C3183" s="239" t="s">
        <v>532</v>
      </c>
      <c r="D3183" s="240"/>
    </row>
    <row r="3184" spans="2:4" ht="15" customHeight="1" x14ac:dyDescent="0.35">
      <c r="B3184" s="250" t="s">
        <v>317</v>
      </c>
      <c r="C3184" s="9" t="s">
        <v>318</v>
      </c>
      <c r="D3184" s="10" t="s">
        <v>319</v>
      </c>
    </row>
    <row r="3185" spans="2:4" ht="15" customHeight="1" x14ac:dyDescent="0.35">
      <c r="B3185" s="250"/>
      <c r="C3185" s="16" t="s">
        <v>830</v>
      </c>
      <c r="D3185" s="102"/>
    </row>
    <row r="3186" spans="2:4" ht="15" customHeight="1" x14ac:dyDescent="0.35">
      <c r="B3186" s="250"/>
      <c r="C3186" s="16" t="s">
        <v>831</v>
      </c>
      <c r="D3186" s="102"/>
    </row>
    <row r="3187" spans="2:4" ht="15" customHeight="1" x14ac:dyDescent="0.35">
      <c r="B3187" s="250"/>
      <c r="C3187" s="16" t="s">
        <v>983</v>
      </c>
      <c r="D3187" s="102"/>
    </row>
    <row r="3188" spans="2:4" ht="15" customHeight="1" x14ac:dyDescent="0.35">
      <c r="B3188" s="110" t="s">
        <v>322</v>
      </c>
      <c r="C3188" s="239" t="s">
        <v>984</v>
      </c>
      <c r="D3188" s="240"/>
    </row>
    <row r="3189" spans="2:4" ht="15" customHeight="1" x14ac:dyDescent="0.35">
      <c r="B3189" s="110" t="s">
        <v>323</v>
      </c>
      <c r="C3189" s="239" t="s">
        <v>759</v>
      </c>
      <c r="D3189" s="240"/>
    </row>
    <row r="3190" spans="2:4" ht="15" customHeight="1" x14ac:dyDescent="0.35">
      <c r="B3190" s="110" t="s">
        <v>324</v>
      </c>
      <c r="C3190" s="251" t="s">
        <v>325</v>
      </c>
      <c r="D3190" s="252"/>
    </row>
    <row r="3191" spans="2:4" ht="15" customHeight="1" thickBot="1" x14ac:dyDescent="0.4">
      <c r="B3191" s="11" t="s">
        <v>326</v>
      </c>
      <c r="C3191" s="270" t="s">
        <v>759</v>
      </c>
      <c r="D3191" s="246"/>
    </row>
    <row r="3193" spans="2:4" ht="15" customHeight="1" thickBot="1" x14ac:dyDescent="0.4"/>
    <row r="3194" spans="2:4" ht="15" customHeight="1" thickBot="1" x14ac:dyDescent="0.4">
      <c r="B3194" s="6"/>
      <c r="C3194" s="208" t="str" cm="1">
        <f t="array" aca="1" ref="C3194" ca="1">HYPERLINK("#"&amp;CELL("address",INDEX('Data Items List'!C:C,MATCH("Data Item", 'Data Items List'!C:C,0))),"Return to data items list")</f>
        <v>Return to data items list</v>
      </c>
      <c r="D3194" s="209"/>
    </row>
    <row r="3195" spans="2:4" ht="15" customHeight="1" x14ac:dyDescent="0.35">
      <c r="B3195" s="8" t="s">
        <v>304</v>
      </c>
      <c r="C3195" s="248" t="s">
        <v>146</v>
      </c>
      <c r="D3195" s="249"/>
    </row>
    <row r="3196" spans="2:4" ht="15" customHeight="1" x14ac:dyDescent="0.35">
      <c r="B3196" s="110" t="s">
        <v>305</v>
      </c>
      <c r="C3196" s="239" t="s">
        <v>759</v>
      </c>
      <c r="D3196" s="240"/>
    </row>
    <row r="3197" spans="2:4" ht="15" customHeight="1" x14ac:dyDescent="0.35">
      <c r="B3197" s="110" t="s">
        <v>307</v>
      </c>
      <c r="C3197" s="239" t="s">
        <v>849</v>
      </c>
      <c r="D3197" s="240"/>
    </row>
    <row r="3198" spans="2:4" ht="15" customHeight="1" x14ac:dyDescent="0.35">
      <c r="B3198" s="110" t="s">
        <v>309</v>
      </c>
      <c r="C3198" s="239" t="s">
        <v>760</v>
      </c>
      <c r="D3198" s="240"/>
    </row>
    <row r="3199" spans="2:4" ht="15" customHeight="1" x14ac:dyDescent="0.35">
      <c r="B3199" s="110" t="s">
        <v>311</v>
      </c>
      <c r="C3199" s="239" t="s">
        <v>989</v>
      </c>
      <c r="D3199" s="240"/>
    </row>
    <row r="3200" spans="2:4" ht="15" customHeight="1" x14ac:dyDescent="0.35">
      <c r="B3200" s="110" t="s">
        <v>313</v>
      </c>
      <c r="C3200" s="239" t="s">
        <v>314</v>
      </c>
      <c r="D3200" s="240"/>
    </row>
    <row r="3201" spans="2:4" ht="15" customHeight="1" x14ac:dyDescent="0.35">
      <c r="B3201" s="110" t="s">
        <v>762</v>
      </c>
      <c r="C3201" s="105" t="s">
        <v>330</v>
      </c>
      <c r="D3201" s="106"/>
    </row>
    <row r="3202" spans="2:4" ht="15" customHeight="1" x14ac:dyDescent="0.35">
      <c r="B3202" s="110" t="s">
        <v>1985</v>
      </c>
      <c r="C3202" s="239" t="s">
        <v>532</v>
      </c>
      <c r="D3202" s="240"/>
    </row>
    <row r="3203" spans="2:4" ht="15" customHeight="1" x14ac:dyDescent="0.35">
      <c r="B3203" s="250" t="s">
        <v>317</v>
      </c>
      <c r="C3203" s="9" t="s">
        <v>318</v>
      </c>
      <c r="D3203" s="10" t="s">
        <v>319</v>
      </c>
    </row>
    <row r="3204" spans="2:4" ht="15" customHeight="1" x14ac:dyDescent="0.35">
      <c r="B3204" s="250"/>
      <c r="C3204" s="16" t="s">
        <v>830</v>
      </c>
      <c r="D3204" s="102"/>
    </row>
    <row r="3205" spans="2:4" ht="15" customHeight="1" x14ac:dyDescent="0.35">
      <c r="B3205" s="250"/>
      <c r="C3205" s="16" t="s">
        <v>831</v>
      </c>
      <c r="D3205" s="102"/>
    </row>
    <row r="3206" spans="2:4" ht="15" customHeight="1" x14ac:dyDescent="0.35">
      <c r="B3206" s="250"/>
      <c r="C3206" s="16" t="s">
        <v>983</v>
      </c>
      <c r="D3206" s="102"/>
    </row>
    <row r="3207" spans="2:4" ht="15" customHeight="1" x14ac:dyDescent="0.35">
      <c r="B3207" s="110" t="s">
        <v>322</v>
      </c>
      <c r="C3207" s="239" t="s">
        <v>984</v>
      </c>
      <c r="D3207" s="240"/>
    </row>
    <row r="3208" spans="2:4" ht="15" customHeight="1" x14ac:dyDescent="0.35">
      <c r="B3208" s="110" t="s">
        <v>323</v>
      </c>
      <c r="C3208" s="239" t="s">
        <v>759</v>
      </c>
      <c r="D3208" s="240"/>
    </row>
    <row r="3209" spans="2:4" ht="15" customHeight="1" x14ac:dyDescent="0.35">
      <c r="B3209" s="110" t="s">
        <v>324</v>
      </c>
      <c r="C3209" s="251" t="s">
        <v>325</v>
      </c>
      <c r="D3209" s="252"/>
    </row>
    <row r="3210" spans="2:4" ht="15" customHeight="1" thickBot="1" x14ac:dyDescent="0.4">
      <c r="B3210" s="11" t="s">
        <v>326</v>
      </c>
      <c r="C3210" s="270" t="s">
        <v>759</v>
      </c>
      <c r="D3210" s="246"/>
    </row>
    <row r="3212" spans="2:4" ht="15" customHeight="1" thickBot="1" x14ac:dyDescent="0.4"/>
    <row r="3213" spans="2:4" ht="15" customHeight="1" thickBot="1" x14ac:dyDescent="0.4">
      <c r="B3213" s="6"/>
      <c r="C3213" s="208" t="str" cm="1">
        <f t="array" aca="1" ref="C3213" ca="1">HYPERLINK("#"&amp;CELL("address",INDEX('Data Items List'!C:C,MATCH("Data Item", 'Data Items List'!C:C,0))),"Return to data items list")</f>
        <v>Return to data items list</v>
      </c>
      <c r="D3213" s="209"/>
    </row>
    <row r="3214" spans="2:4" ht="15" customHeight="1" x14ac:dyDescent="0.35">
      <c r="B3214" s="8" t="s">
        <v>304</v>
      </c>
      <c r="C3214" s="248" t="s">
        <v>147</v>
      </c>
      <c r="D3214" s="249"/>
    </row>
    <row r="3215" spans="2:4" ht="15" customHeight="1" x14ac:dyDescent="0.35">
      <c r="B3215" s="110" t="s">
        <v>305</v>
      </c>
      <c r="C3215" s="239" t="s">
        <v>759</v>
      </c>
      <c r="D3215" s="240"/>
    </row>
    <row r="3216" spans="2:4" ht="15" customHeight="1" x14ac:dyDescent="0.35">
      <c r="B3216" s="110" t="s">
        <v>307</v>
      </c>
      <c r="C3216" s="239" t="s">
        <v>849</v>
      </c>
      <c r="D3216" s="240"/>
    </row>
    <row r="3217" spans="2:4" ht="15" customHeight="1" x14ac:dyDescent="0.35">
      <c r="B3217" s="110" t="s">
        <v>309</v>
      </c>
      <c r="C3217" s="239" t="s">
        <v>760</v>
      </c>
      <c r="D3217" s="240"/>
    </row>
    <row r="3218" spans="2:4" ht="15" customHeight="1" x14ac:dyDescent="0.35">
      <c r="B3218" s="110" t="s">
        <v>311</v>
      </c>
      <c r="C3218" s="239" t="s">
        <v>990</v>
      </c>
      <c r="D3218" s="240"/>
    </row>
    <row r="3219" spans="2:4" ht="15" customHeight="1" x14ac:dyDescent="0.35">
      <c r="B3219" s="110" t="s">
        <v>313</v>
      </c>
      <c r="C3219" s="239" t="s">
        <v>314</v>
      </c>
      <c r="D3219" s="240"/>
    </row>
    <row r="3220" spans="2:4" ht="15" customHeight="1" x14ac:dyDescent="0.35">
      <c r="B3220" s="110" t="s">
        <v>762</v>
      </c>
      <c r="C3220" s="105" t="s">
        <v>330</v>
      </c>
      <c r="D3220" s="106"/>
    </row>
    <row r="3221" spans="2:4" ht="15" customHeight="1" x14ac:dyDescent="0.35">
      <c r="B3221" s="110" t="s">
        <v>1985</v>
      </c>
      <c r="C3221" s="239" t="s">
        <v>532</v>
      </c>
      <c r="D3221" s="240"/>
    </row>
    <row r="3222" spans="2:4" ht="15" customHeight="1" x14ac:dyDescent="0.35">
      <c r="B3222" s="250" t="s">
        <v>317</v>
      </c>
      <c r="C3222" s="9" t="s">
        <v>318</v>
      </c>
      <c r="D3222" s="10" t="s">
        <v>319</v>
      </c>
    </row>
    <row r="3223" spans="2:4" ht="15" customHeight="1" x14ac:dyDescent="0.35">
      <c r="B3223" s="250"/>
      <c r="C3223" s="16" t="s">
        <v>830</v>
      </c>
      <c r="D3223" s="102"/>
    </row>
    <row r="3224" spans="2:4" ht="15" customHeight="1" x14ac:dyDescent="0.35">
      <c r="B3224" s="250"/>
      <c r="C3224" s="16" t="s">
        <v>831</v>
      </c>
      <c r="D3224" s="102"/>
    </row>
    <row r="3225" spans="2:4" ht="15" customHeight="1" x14ac:dyDescent="0.35">
      <c r="B3225" s="250"/>
      <c r="C3225" s="16" t="s">
        <v>983</v>
      </c>
      <c r="D3225" s="102"/>
    </row>
    <row r="3226" spans="2:4" ht="15" customHeight="1" x14ac:dyDescent="0.35">
      <c r="B3226" s="110" t="s">
        <v>322</v>
      </c>
      <c r="C3226" s="239" t="s">
        <v>984</v>
      </c>
      <c r="D3226" s="240"/>
    </row>
    <row r="3227" spans="2:4" ht="15" customHeight="1" x14ac:dyDescent="0.35">
      <c r="B3227" s="110" t="s">
        <v>323</v>
      </c>
      <c r="C3227" s="239" t="s">
        <v>759</v>
      </c>
      <c r="D3227" s="240"/>
    </row>
    <row r="3228" spans="2:4" ht="15" customHeight="1" x14ac:dyDescent="0.35">
      <c r="B3228" s="110" t="s">
        <v>324</v>
      </c>
      <c r="C3228" s="251" t="s">
        <v>325</v>
      </c>
      <c r="D3228" s="252"/>
    </row>
    <row r="3229" spans="2:4" ht="15" customHeight="1" thickBot="1" x14ac:dyDescent="0.4">
      <c r="B3229" s="11" t="s">
        <v>326</v>
      </c>
      <c r="C3229" s="270" t="s">
        <v>759</v>
      </c>
      <c r="D3229" s="246"/>
    </row>
    <row r="3231" spans="2:4" ht="15" customHeight="1" thickBot="1" x14ac:dyDescent="0.4"/>
    <row r="3232" spans="2:4" ht="15" customHeight="1" thickBot="1" x14ac:dyDescent="0.4">
      <c r="B3232" s="6"/>
      <c r="C3232" s="208" t="str" cm="1">
        <f t="array" aca="1" ref="C3232" ca="1">HYPERLINK("#"&amp;CELL("address",INDEX('Data Items List'!C:C,MATCH("Data Item", 'Data Items List'!C:C,0))),"Return to data items list")</f>
        <v>Return to data items list</v>
      </c>
      <c r="D3232" s="209"/>
    </row>
    <row r="3233" spans="2:4" ht="15" customHeight="1" x14ac:dyDescent="0.35">
      <c r="B3233" s="8" t="s">
        <v>304</v>
      </c>
      <c r="C3233" s="248" t="s">
        <v>148</v>
      </c>
      <c r="D3233" s="249"/>
    </row>
    <row r="3234" spans="2:4" ht="15" customHeight="1" x14ac:dyDescent="0.35">
      <c r="B3234" s="110" t="s">
        <v>305</v>
      </c>
      <c r="C3234" s="239" t="s">
        <v>759</v>
      </c>
      <c r="D3234" s="240"/>
    </row>
    <row r="3235" spans="2:4" ht="15" customHeight="1" x14ac:dyDescent="0.35">
      <c r="B3235" s="110" t="s">
        <v>307</v>
      </c>
      <c r="C3235" s="239" t="s">
        <v>849</v>
      </c>
      <c r="D3235" s="240"/>
    </row>
    <row r="3236" spans="2:4" ht="15" customHeight="1" x14ac:dyDescent="0.35">
      <c r="B3236" s="110" t="s">
        <v>309</v>
      </c>
      <c r="C3236" s="239" t="s">
        <v>760</v>
      </c>
      <c r="D3236" s="240"/>
    </row>
    <row r="3237" spans="2:4" ht="15" customHeight="1" x14ac:dyDescent="0.35">
      <c r="B3237" s="110" t="s">
        <v>311</v>
      </c>
      <c r="C3237" s="239" t="s">
        <v>991</v>
      </c>
      <c r="D3237" s="240"/>
    </row>
    <row r="3238" spans="2:4" ht="15" customHeight="1" x14ac:dyDescent="0.35">
      <c r="B3238" s="110" t="s">
        <v>313</v>
      </c>
      <c r="C3238" s="239" t="s">
        <v>314</v>
      </c>
      <c r="D3238" s="240"/>
    </row>
    <row r="3239" spans="2:4" ht="15" customHeight="1" x14ac:dyDescent="0.35">
      <c r="B3239" s="110" t="s">
        <v>762</v>
      </c>
      <c r="C3239" s="105" t="s">
        <v>330</v>
      </c>
      <c r="D3239" s="106"/>
    </row>
    <row r="3240" spans="2:4" ht="15" customHeight="1" x14ac:dyDescent="0.35">
      <c r="B3240" s="110" t="s">
        <v>1985</v>
      </c>
      <c r="C3240" s="239" t="s">
        <v>532</v>
      </c>
      <c r="D3240" s="240"/>
    </row>
    <row r="3241" spans="2:4" ht="15" customHeight="1" x14ac:dyDescent="0.35">
      <c r="B3241" s="250" t="s">
        <v>317</v>
      </c>
      <c r="C3241" s="9" t="s">
        <v>318</v>
      </c>
      <c r="D3241" s="10" t="s">
        <v>319</v>
      </c>
    </row>
    <row r="3242" spans="2:4" ht="15" customHeight="1" x14ac:dyDescent="0.35">
      <c r="B3242" s="250"/>
      <c r="C3242" s="16" t="s">
        <v>830</v>
      </c>
      <c r="D3242" s="102"/>
    </row>
    <row r="3243" spans="2:4" ht="15" customHeight="1" x14ac:dyDescent="0.35">
      <c r="B3243" s="250"/>
      <c r="C3243" s="16" t="s">
        <v>831</v>
      </c>
      <c r="D3243" s="102"/>
    </row>
    <row r="3244" spans="2:4" ht="15" customHeight="1" x14ac:dyDescent="0.35">
      <c r="B3244" s="250"/>
      <c r="C3244" s="16" t="s">
        <v>983</v>
      </c>
      <c r="D3244" s="102"/>
    </row>
    <row r="3245" spans="2:4" ht="15" customHeight="1" x14ac:dyDescent="0.35">
      <c r="B3245" s="110" t="s">
        <v>322</v>
      </c>
      <c r="C3245" s="239" t="s">
        <v>984</v>
      </c>
      <c r="D3245" s="240"/>
    </row>
    <row r="3246" spans="2:4" ht="15" customHeight="1" x14ac:dyDescent="0.35">
      <c r="B3246" s="110" t="s">
        <v>323</v>
      </c>
      <c r="C3246" s="239" t="s">
        <v>759</v>
      </c>
      <c r="D3246" s="240"/>
    </row>
    <row r="3247" spans="2:4" ht="15" customHeight="1" x14ac:dyDescent="0.35">
      <c r="B3247" s="110" t="s">
        <v>324</v>
      </c>
      <c r="C3247" s="251" t="s">
        <v>325</v>
      </c>
      <c r="D3247" s="252"/>
    </row>
    <row r="3248" spans="2:4" ht="15" customHeight="1" thickBot="1" x14ac:dyDescent="0.4">
      <c r="B3248" s="11" t="s">
        <v>326</v>
      </c>
      <c r="C3248" s="270" t="s">
        <v>759</v>
      </c>
      <c r="D3248" s="246"/>
    </row>
    <row r="3250" spans="2:4" ht="15" customHeight="1" thickBot="1" x14ac:dyDescent="0.4"/>
    <row r="3251" spans="2:4" ht="15" customHeight="1" thickBot="1" x14ac:dyDescent="0.4">
      <c r="B3251" s="6"/>
      <c r="C3251" s="208" t="str" cm="1">
        <f t="array" aca="1" ref="C3251" ca="1">HYPERLINK("#"&amp;CELL("address",INDEX('Data Items List'!C:C,MATCH("Data Item", 'Data Items List'!C:C,0))),"Return to data items list")</f>
        <v>Return to data items list</v>
      </c>
      <c r="D3251" s="209"/>
    </row>
    <row r="3252" spans="2:4" ht="15" customHeight="1" x14ac:dyDescent="0.35">
      <c r="B3252" s="8" t="s">
        <v>304</v>
      </c>
      <c r="C3252" s="248" t="s">
        <v>158</v>
      </c>
      <c r="D3252" s="249"/>
    </row>
    <row r="3253" spans="2:4" ht="15" customHeight="1" x14ac:dyDescent="0.35">
      <c r="B3253" s="110" t="s">
        <v>305</v>
      </c>
      <c r="C3253" s="239" t="s">
        <v>759</v>
      </c>
      <c r="D3253" s="240"/>
    </row>
    <row r="3254" spans="2:4" ht="15" customHeight="1" x14ac:dyDescent="0.35">
      <c r="B3254" s="110" t="s">
        <v>307</v>
      </c>
      <c r="C3254" s="239" t="s">
        <v>849</v>
      </c>
      <c r="D3254" s="240"/>
    </row>
    <row r="3255" spans="2:4" ht="15" customHeight="1" x14ac:dyDescent="0.35">
      <c r="B3255" s="110" t="s">
        <v>309</v>
      </c>
      <c r="C3255" s="239" t="s">
        <v>760</v>
      </c>
      <c r="D3255" s="240"/>
    </row>
    <row r="3256" spans="2:4" ht="15" customHeight="1" x14ac:dyDescent="0.35">
      <c r="B3256" s="110" t="s">
        <v>311</v>
      </c>
      <c r="C3256" s="239" t="s">
        <v>992</v>
      </c>
      <c r="D3256" s="240"/>
    </row>
    <row r="3257" spans="2:4" ht="15" customHeight="1" x14ac:dyDescent="0.35">
      <c r="B3257" s="110" t="s">
        <v>313</v>
      </c>
      <c r="C3257" s="239" t="s">
        <v>314</v>
      </c>
      <c r="D3257" s="240"/>
    </row>
    <row r="3258" spans="2:4" ht="15" customHeight="1" x14ac:dyDescent="0.35">
      <c r="B3258" s="110" t="s">
        <v>762</v>
      </c>
      <c r="C3258" s="105" t="s">
        <v>330</v>
      </c>
      <c r="D3258" s="106"/>
    </row>
    <row r="3259" spans="2:4" ht="15" customHeight="1" x14ac:dyDescent="0.35">
      <c r="B3259" s="110" t="s">
        <v>1985</v>
      </c>
      <c r="C3259" s="239" t="s">
        <v>532</v>
      </c>
      <c r="D3259" s="240"/>
    </row>
    <row r="3260" spans="2:4" ht="15" customHeight="1" x14ac:dyDescent="0.35">
      <c r="B3260" s="250" t="s">
        <v>317</v>
      </c>
      <c r="C3260" s="9" t="s">
        <v>318</v>
      </c>
      <c r="D3260" s="10" t="s">
        <v>319</v>
      </c>
    </row>
    <row r="3261" spans="2:4" ht="15" customHeight="1" x14ac:dyDescent="0.35">
      <c r="B3261" s="250"/>
      <c r="C3261" s="16" t="s">
        <v>993</v>
      </c>
      <c r="D3261" s="10"/>
    </row>
    <row r="3262" spans="2:4" ht="15" customHeight="1" x14ac:dyDescent="0.35">
      <c r="B3262" s="250"/>
      <c r="C3262" s="16" t="s">
        <v>994</v>
      </c>
      <c r="D3262" s="10"/>
    </row>
    <row r="3263" spans="2:4" ht="15" customHeight="1" x14ac:dyDescent="0.35">
      <c r="B3263" s="250"/>
      <c r="C3263" s="16" t="s">
        <v>995</v>
      </c>
      <c r="D3263" s="10"/>
    </row>
    <row r="3264" spans="2:4" ht="15" customHeight="1" x14ac:dyDescent="0.35">
      <c r="B3264" s="250"/>
      <c r="C3264" s="16" t="s">
        <v>996</v>
      </c>
      <c r="D3264" s="10"/>
    </row>
    <row r="3265" spans="2:4" ht="15" customHeight="1" x14ac:dyDescent="0.35">
      <c r="B3265" s="250"/>
      <c r="C3265" s="16" t="s">
        <v>997</v>
      </c>
      <c r="D3265" s="10"/>
    </row>
    <row r="3266" spans="2:4" ht="15" customHeight="1" x14ac:dyDescent="0.35">
      <c r="B3266" s="250"/>
      <c r="C3266" s="16" t="s">
        <v>998</v>
      </c>
      <c r="D3266" s="102"/>
    </row>
    <row r="3267" spans="2:4" ht="15" customHeight="1" x14ac:dyDescent="0.35">
      <c r="B3267" s="250"/>
      <c r="C3267" s="16" t="s">
        <v>999</v>
      </c>
      <c r="D3267" s="102"/>
    </row>
    <row r="3268" spans="2:4" ht="15" customHeight="1" x14ac:dyDescent="0.35">
      <c r="B3268" s="250"/>
      <c r="C3268" s="16" t="s">
        <v>847</v>
      </c>
      <c r="D3268" s="102"/>
    </row>
    <row r="3269" spans="2:4" ht="15" customHeight="1" x14ac:dyDescent="0.35">
      <c r="B3269" s="110" t="s">
        <v>322</v>
      </c>
      <c r="C3269" s="239" t="s">
        <v>1000</v>
      </c>
      <c r="D3269" s="240"/>
    </row>
    <row r="3270" spans="2:4" ht="15" customHeight="1" x14ac:dyDescent="0.35">
      <c r="B3270" s="110" t="s">
        <v>323</v>
      </c>
      <c r="C3270" s="239" t="s">
        <v>759</v>
      </c>
      <c r="D3270" s="240"/>
    </row>
    <row r="3271" spans="2:4" ht="15" customHeight="1" x14ac:dyDescent="0.35">
      <c r="B3271" s="110" t="s">
        <v>324</v>
      </c>
      <c r="C3271" s="251" t="s">
        <v>325</v>
      </c>
      <c r="D3271" s="252"/>
    </row>
    <row r="3272" spans="2:4" ht="15" customHeight="1" thickBot="1" x14ac:dyDescent="0.4">
      <c r="B3272" s="11" t="s">
        <v>326</v>
      </c>
      <c r="C3272" s="270" t="s">
        <v>759</v>
      </c>
      <c r="D3272" s="246"/>
    </row>
    <row r="3274" spans="2:4" ht="15" customHeight="1" thickBot="1" x14ac:dyDescent="0.4"/>
    <row r="3275" spans="2:4" ht="15" customHeight="1" thickBot="1" x14ac:dyDescent="0.4">
      <c r="B3275" s="6"/>
      <c r="C3275" s="208" t="str" cm="1">
        <f t="array" aca="1" ref="C3275" ca="1">HYPERLINK("#"&amp;CELL("address",INDEX('Data Items List'!C:C,MATCH("Data Item", 'Data Items List'!C:C,0))),"Return to data items list")</f>
        <v>Return to data items list</v>
      </c>
      <c r="D3275" s="209"/>
    </row>
    <row r="3276" spans="2:4" ht="15" customHeight="1" x14ac:dyDescent="0.35">
      <c r="B3276" s="8" t="s">
        <v>304</v>
      </c>
      <c r="C3276" s="248" t="s">
        <v>163</v>
      </c>
      <c r="D3276" s="249"/>
    </row>
    <row r="3277" spans="2:4" ht="15" customHeight="1" x14ac:dyDescent="0.35">
      <c r="B3277" s="110" t="s">
        <v>305</v>
      </c>
      <c r="C3277" s="239" t="s">
        <v>759</v>
      </c>
      <c r="D3277" s="240"/>
    </row>
    <row r="3278" spans="2:4" ht="15" customHeight="1" x14ac:dyDescent="0.35">
      <c r="B3278" s="110" t="s">
        <v>307</v>
      </c>
      <c r="C3278" s="239" t="s">
        <v>849</v>
      </c>
      <c r="D3278" s="240"/>
    </row>
    <row r="3279" spans="2:4" ht="15" customHeight="1" x14ac:dyDescent="0.35">
      <c r="B3279" s="110" t="s">
        <v>309</v>
      </c>
      <c r="C3279" s="239" t="s">
        <v>760</v>
      </c>
      <c r="D3279" s="240"/>
    </row>
    <row r="3280" spans="2:4" ht="15" customHeight="1" x14ac:dyDescent="0.35">
      <c r="B3280" s="110" t="s">
        <v>311</v>
      </c>
      <c r="C3280" s="239" t="s">
        <v>1001</v>
      </c>
      <c r="D3280" s="240"/>
    </row>
    <row r="3281" spans="2:4" ht="15" customHeight="1" x14ac:dyDescent="0.35">
      <c r="B3281" s="110" t="s">
        <v>313</v>
      </c>
      <c r="C3281" s="239" t="s">
        <v>314</v>
      </c>
      <c r="D3281" s="240"/>
    </row>
    <row r="3282" spans="2:4" ht="15" customHeight="1" x14ac:dyDescent="0.35">
      <c r="B3282" s="110" t="s">
        <v>762</v>
      </c>
      <c r="C3282" s="105" t="s">
        <v>330</v>
      </c>
      <c r="D3282" s="106"/>
    </row>
    <row r="3283" spans="2:4" ht="15" customHeight="1" x14ac:dyDescent="0.35">
      <c r="B3283" s="110" t="s">
        <v>1985</v>
      </c>
      <c r="C3283" s="239" t="s">
        <v>532</v>
      </c>
      <c r="D3283" s="240"/>
    </row>
    <row r="3284" spans="2:4" ht="15" customHeight="1" x14ac:dyDescent="0.35">
      <c r="B3284" s="250" t="s">
        <v>317</v>
      </c>
      <c r="C3284" s="9" t="s">
        <v>318</v>
      </c>
      <c r="D3284" s="10" t="s">
        <v>319</v>
      </c>
    </row>
    <row r="3285" spans="2:4" ht="15" customHeight="1" x14ac:dyDescent="0.35">
      <c r="B3285" s="250"/>
      <c r="C3285" s="16" t="s">
        <v>1002</v>
      </c>
      <c r="D3285" s="10"/>
    </row>
    <row r="3286" spans="2:4" ht="15" customHeight="1" x14ac:dyDescent="0.35">
      <c r="B3286" s="250"/>
      <c r="C3286" s="16" t="s">
        <v>1003</v>
      </c>
      <c r="D3286" s="10"/>
    </row>
    <row r="3287" spans="2:4" ht="15" customHeight="1" x14ac:dyDescent="0.35">
      <c r="B3287" s="250"/>
      <c r="C3287" s="16" t="s">
        <v>1004</v>
      </c>
      <c r="D3287" s="10"/>
    </row>
    <row r="3288" spans="2:4" ht="15" customHeight="1" x14ac:dyDescent="0.35">
      <c r="B3288" s="250"/>
      <c r="C3288" s="16" t="s">
        <v>1005</v>
      </c>
      <c r="D3288" s="10"/>
    </row>
    <row r="3289" spans="2:4" ht="15" customHeight="1" x14ac:dyDescent="0.35">
      <c r="B3289" s="250"/>
      <c r="C3289" s="16" t="s">
        <v>1006</v>
      </c>
      <c r="D3289" s="10"/>
    </row>
    <row r="3290" spans="2:4" ht="15" customHeight="1" x14ac:dyDescent="0.35">
      <c r="B3290" s="250"/>
      <c r="C3290" s="16" t="s">
        <v>1007</v>
      </c>
      <c r="D3290" s="10"/>
    </row>
    <row r="3291" spans="2:4" ht="15" customHeight="1" x14ac:dyDescent="0.35">
      <c r="B3291" s="250"/>
      <c r="C3291" s="16" t="s">
        <v>1008</v>
      </c>
      <c r="D3291" s="102"/>
    </row>
    <row r="3292" spans="2:4" ht="15" customHeight="1" x14ac:dyDescent="0.35">
      <c r="B3292" s="250"/>
      <c r="C3292" s="16" t="s">
        <v>1009</v>
      </c>
      <c r="D3292" s="102"/>
    </row>
    <row r="3293" spans="2:4" ht="15" customHeight="1" x14ac:dyDescent="0.35">
      <c r="B3293" s="250"/>
      <c r="C3293" s="16" t="s">
        <v>847</v>
      </c>
      <c r="D3293" s="102"/>
    </row>
    <row r="3294" spans="2:4" ht="15" customHeight="1" x14ac:dyDescent="0.35">
      <c r="B3294" s="110" t="s">
        <v>322</v>
      </c>
      <c r="C3294" s="239" t="s">
        <v>1010</v>
      </c>
      <c r="D3294" s="240"/>
    </row>
    <row r="3295" spans="2:4" ht="15" customHeight="1" x14ac:dyDescent="0.35">
      <c r="B3295" s="110" t="s">
        <v>323</v>
      </c>
      <c r="C3295" s="239" t="s">
        <v>759</v>
      </c>
      <c r="D3295" s="240"/>
    </row>
    <row r="3296" spans="2:4" ht="15" customHeight="1" x14ac:dyDescent="0.35">
      <c r="B3296" s="110" t="s">
        <v>324</v>
      </c>
      <c r="C3296" s="251" t="s">
        <v>325</v>
      </c>
      <c r="D3296" s="252"/>
    </row>
    <row r="3297" spans="2:4" ht="15" customHeight="1" thickBot="1" x14ac:dyDescent="0.4">
      <c r="B3297" s="11" t="s">
        <v>326</v>
      </c>
      <c r="C3297" s="270" t="s">
        <v>759</v>
      </c>
      <c r="D3297" s="246"/>
    </row>
    <row r="3299" spans="2:4" ht="15" customHeight="1" thickBot="1" x14ac:dyDescent="0.4"/>
    <row r="3300" spans="2:4" ht="15" customHeight="1" thickBot="1" x14ac:dyDescent="0.4">
      <c r="B3300" s="6"/>
      <c r="C3300" s="208" t="str" cm="1">
        <f t="array" aca="1" ref="C3300" ca="1">HYPERLINK("#"&amp;CELL("address",INDEX('Data Items List'!C:C,MATCH("Data Item", 'Data Items List'!C:C,0))),"Return to data items list")</f>
        <v>Return to data items list</v>
      </c>
      <c r="D3300" s="209"/>
    </row>
    <row r="3301" spans="2:4" ht="15" customHeight="1" x14ac:dyDescent="0.35">
      <c r="B3301" s="8" t="s">
        <v>304</v>
      </c>
      <c r="C3301" s="248" t="s">
        <v>164</v>
      </c>
      <c r="D3301" s="249"/>
    </row>
    <row r="3302" spans="2:4" ht="15" customHeight="1" x14ac:dyDescent="0.35">
      <c r="B3302" s="110" t="s">
        <v>305</v>
      </c>
      <c r="C3302" s="239" t="s">
        <v>759</v>
      </c>
      <c r="D3302" s="240"/>
    </row>
    <row r="3303" spans="2:4" ht="15" customHeight="1" x14ac:dyDescent="0.35">
      <c r="B3303" s="110" t="s">
        <v>307</v>
      </c>
      <c r="C3303" s="239" t="s">
        <v>849</v>
      </c>
      <c r="D3303" s="240"/>
    </row>
    <row r="3304" spans="2:4" ht="15" customHeight="1" x14ac:dyDescent="0.35">
      <c r="B3304" s="110" t="s">
        <v>309</v>
      </c>
      <c r="C3304" s="239" t="s">
        <v>760</v>
      </c>
      <c r="D3304" s="240"/>
    </row>
    <row r="3305" spans="2:4" ht="15" customHeight="1" x14ac:dyDescent="0.35">
      <c r="B3305" s="110" t="s">
        <v>311</v>
      </c>
      <c r="C3305" s="239" t="s">
        <v>1011</v>
      </c>
      <c r="D3305" s="240"/>
    </row>
    <row r="3306" spans="2:4" ht="15" customHeight="1" x14ac:dyDescent="0.35">
      <c r="B3306" s="110" t="s">
        <v>313</v>
      </c>
      <c r="C3306" s="239" t="s">
        <v>314</v>
      </c>
      <c r="D3306" s="240"/>
    </row>
    <row r="3307" spans="2:4" ht="15" customHeight="1" x14ac:dyDescent="0.35">
      <c r="B3307" s="110" t="s">
        <v>762</v>
      </c>
      <c r="C3307" s="105" t="s">
        <v>330</v>
      </c>
      <c r="D3307" s="106"/>
    </row>
    <row r="3308" spans="2:4" ht="15" customHeight="1" x14ac:dyDescent="0.35">
      <c r="B3308" s="110" t="s">
        <v>1985</v>
      </c>
      <c r="C3308" s="239" t="s">
        <v>532</v>
      </c>
      <c r="D3308" s="240"/>
    </row>
    <row r="3309" spans="2:4" ht="15" customHeight="1" x14ac:dyDescent="0.35">
      <c r="B3309" s="250" t="s">
        <v>317</v>
      </c>
      <c r="C3309" s="9" t="s">
        <v>318</v>
      </c>
      <c r="D3309" s="10" t="s">
        <v>319</v>
      </c>
    </row>
    <row r="3310" spans="2:4" ht="15" customHeight="1" x14ac:dyDescent="0.35">
      <c r="B3310" s="250"/>
      <c r="C3310" s="16" t="s">
        <v>1012</v>
      </c>
      <c r="D3310" s="10"/>
    </row>
    <row r="3311" spans="2:4" ht="15" customHeight="1" x14ac:dyDescent="0.35">
      <c r="B3311" s="250"/>
      <c r="C3311" s="16" t="s">
        <v>1013</v>
      </c>
      <c r="D3311" s="10"/>
    </row>
    <row r="3312" spans="2:4" ht="15" customHeight="1" x14ac:dyDescent="0.35">
      <c r="B3312" s="250"/>
      <c r="C3312" s="16" t="s">
        <v>1014</v>
      </c>
      <c r="D3312" s="10"/>
    </row>
    <row r="3313" spans="2:4" ht="15" customHeight="1" x14ac:dyDescent="0.35">
      <c r="B3313" s="250"/>
      <c r="C3313" s="16" t="s">
        <v>1015</v>
      </c>
      <c r="D3313" s="10"/>
    </row>
    <row r="3314" spans="2:4" ht="15" customHeight="1" x14ac:dyDescent="0.35">
      <c r="B3314" s="250"/>
      <c r="C3314" s="16" t="s">
        <v>1016</v>
      </c>
      <c r="D3314" s="10"/>
    </row>
    <row r="3315" spans="2:4" ht="15" customHeight="1" x14ac:dyDescent="0.35">
      <c r="B3315" s="250"/>
      <c r="C3315" s="16" t="s">
        <v>1017</v>
      </c>
      <c r="D3315" s="10"/>
    </row>
    <row r="3316" spans="2:4" ht="15" customHeight="1" x14ac:dyDescent="0.35">
      <c r="B3316" s="250"/>
      <c r="C3316" s="16" t="s">
        <v>1018</v>
      </c>
      <c r="D3316" s="10"/>
    </row>
    <row r="3317" spans="2:4" ht="15" customHeight="1" x14ac:dyDescent="0.35">
      <c r="B3317" s="250"/>
      <c r="C3317" s="16" t="s">
        <v>1019</v>
      </c>
      <c r="D3317" s="10"/>
    </row>
    <row r="3318" spans="2:4" ht="15" customHeight="1" x14ac:dyDescent="0.35">
      <c r="B3318" s="250"/>
      <c r="C3318" s="16" t="s">
        <v>1020</v>
      </c>
      <c r="D3318" s="102"/>
    </row>
    <row r="3319" spans="2:4" ht="15" customHeight="1" x14ac:dyDescent="0.35">
      <c r="B3319" s="250"/>
      <c r="C3319" s="16" t="s">
        <v>333</v>
      </c>
      <c r="D3319" s="102"/>
    </row>
    <row r="3320" spans="2:4" ht="15" customHeight="1" x14ac:dyDescent="0.35">
      <c r="B3320" s="250"/>
      <c r="C3320" s="16" t="s">
        <v>847</v>
      </c>
      <c r="D3320" s="102"/>
    </row>
    <row r="3321" spans="2:4" ht="15" customHeight="1" x14ac:dyDescent="0.35">
      <c r="B3321" s="110" t="s">
        <v>322</v>
      </c>
      <c r="C3321" s="239" t="s">
        <v>1021</v>
      </c>
      <c r="D3321" s="240"/>
    </row>
    <row r="3322" spans="2:4" ht="15" customHeight="1" x14ac:dyDescent="0.35">
      <c r="B3322" s="110" t="s">
        <v>323</v>
      </c>
      <c r="C3322" s="239" t="s">
        <v>759</v>
      </c>
      <c r="D3322" s="240"/>
    </row>
    <row r="3323" spans="2:4" ht="15" customHeight="1" x14ac:dyDescent="0.35">
      <c r="B3323" s="110" t="s">
        <v>324</v>
      </c>
      <c r="C3323" s="251" t="s">
        <v>325</v>
      </c>
      <c r="D3323" s="252"/>
    </row>
    <row r="3324" spans="2:4" ht="15" customHeight="1" thickBot="1" x14ac:dyDescent="0.4">
      <c r="B3324" s="11" t="s">
        <v>326</v>
      </c>
      <c r="C3324" s="270" t="s">
        <v>759</v>
      </c>
      <c r="D3324" s="246"/>
    </row>
    <row r="3326" spans="2:4" ht="15" customHeight="1" thickBot="1" x14ac:dyDescent="0.4"/>
    <row r="3327" spans="2:4" ht="15" customHeight="1" thickBot="1" x14ac:dyDescent="0.4">
      <c r="B3327" s="6"/>
      <c r="C3327" s="208" t="str" cm="1">
        <f t="array" aca="1" ref="C3327" ca="1">HYPERLINK("#"&amp;CELL("address",INDEX('Data Items List'!C:C,MATCH("Data Item", 'Data Items List'!C:C,0))),"Return to data items list")</f>
        <v>Return to data items list</v>
      </c>
      <c r="D3327" s="209"/>
    </row>
    <row r="3328" spans="2:4" ht="15" customHeight="1" x14ac:dyDescent="0.35">
      <c r="B3328" s="8" t="s">
        <v>304</v>
      </c>
      <c r="C3328" s="248" t="s">
        <v>171</v>
      </c>
      <c r="D3328" s="249"/>
    </row>
    <row r="3329" spans="2:4" ht="15" customHeight="1" x14ac:dyDescent="0.35">
      <c r="B3329" s="110" t="s">
        <v>305</v>
      </c>
      <c r="C3329" s="239" t="s">
        <v>759</v>
      </c>
      <c r="D3329" s="240"/>
    </row>
    <row r="3330" spans="2:4" ht="15" customHeight="1" x14ac:dyDescent="0.35">
      <c r="B3330" s="110" t="s">
        <v>307</v>
      </c>
      <c r="C3330" s="239" t="s">
        <v>849</v>
      </c>
      <c r="D3330" s="240"/>
    </row>
    <row r="3331" spans="2:4" ht="15" customHeight="1" x14ac:dyDescent="0.35">
      <c r="B3331" s="110" t="s">
        <v>309</v>
      </c>
      <c r="C3331" s="239" t="s">
        <v>760</v>
      </c>
      <c r="D3331" s="240"/>
    </row>
    <row r="3332" spans="2:4" ht="15" customHeight="1" x14ac:dyDescent="0.35">
      <c r="B3332" s="110" t="s">
        <v>311</v>
      </c>
      <c r="C3332" s="239" t="s">
        <v>1022</v>
      </c>
      <c r="D3332" s="240"/>
    </row>
    <row r="3333" spans="2:4" ht="15" customHeight="1" x14ac:dyDescent="0.35">
      <c r="B3333" s="110" t="s">
        <v>313</v>
      </c>
      <c r="C3333" s="239" t="s">
        <v>314</v>
      </c>
      <c r="D3333" s="240"/>
    </row>
    <row r="3334" spans="2:4" ht="15" customHeight="1" x14ac:dyDescent="0.35">
      <c r="B3334" s="110" t="s">
        <v>762</v>
      </c>
      <c r="C3334" s="105" t="s">
        <v>330</v>
      </c>
      <c r="D3334" s="106"/>
    </row>
    <row r="3335" spans="2:4" ht="15" customHeight="1" x14ac:dyDescent="0.35">
      <c r="B3335" s="110" t="s">
        <v>1985</v>
      </c>
      <c r="C3335" s="239" t="s">
        <v>532</v>
      </c>
      <c r="D3335" s="240"/>
    </row>
    <row r="3336" spans="2:4" ht="15" customHeight="1" x14ac:dyDescent="0.35">
      <c r="B3336" s="250" t="s">
        <v>317</v>
      </c>
      <c r="C3336" s="9" t="s">
        <v>318</v>
      </c>
      <c r="D3336" s="10" t="s">
        <v>319</v>
      </c>
    </row>
    <row r="3337" spans="2:4" ht="15" customHeight="1" x14ac:dyDescent="0.35">
      <c r="B3337" s="250"/>
      <c r="C3337" s="16" t="s">
        <v>830</v>
      </c>
      <c r="D3337" s="102"/>
    </row>
    <row r="3338" spans="2:4" ht="15" customHeight="1" x14ac:dyDescent="0.35">
      <c r="B3338" s="250"/>
      <c r="C3338" s="16" t="s">
        <v>831</v>
      </c>
      <c r="D3338" s="102"/>
    </row>
    <row r="3339" spans="2:4" ht="15" customHeight="1" x14ac:dyDescent="0.35">
      <c r="B3339" s="250"/>
      <c r="C3339" s="16" t="s">
        <v>1023</v>
      </c>
      <c r="D3339" s="102"/>
    </row>
    <row r="3340" spans="2:4" ht="15" customHeight="1" x14ac:dyDescent="0.35">
      <c r="B3340" s="110" t="s">
        <v>322</v>
      </c>
      <c r="C3340" s="239" t="s">
        <v>1024</v>
      </c>
      <c r="D3340" s="240"/>
    </row>
    <row r="3341" spans="2:4" ht="15" customHeight="1" x14ac:dyDescent="0.35">
      <c r="B3341" s="110" t="s">
        <v>323</v>
      </c>
      <c r="C3341" s="239" t="s">
        <v>759</v>
      </c>
      <c r="D3341" s="240"/>
    </row>
    <row r="3342" spans="2:4" ht="15" customHeight="1" x14ac:dyDescent="0.35">
      <c r="B3342" s="110" t="s">
        <v>324</v>
      </c>
      <c r="C3342" s="251" t="s">
        <v>325</v>
      </c>
      <c r="D3342" s="252"/>
    </row>
    <row r="3343" spans="2:4" ht="15" customHeight="1" thickBot="1" x14ac:dyDescent="0.4">
      <c r="B3343" s="11" t="s">
        <v>326</v>
      </c>
      <c r="C3343" s="270" t="s">
        <v>759</v>
      </c>
      <c r="D3343" s="246"/>
    </row>
    <row r="3345" spans="2:4" ht="15" customHeight="1" thickBot="1" x14ac:dyDescent="0.4"/>
    <row r="3346" spans="2:4" ht="15" customHeight="1" thickBot="1" x14ac:dyDescent="0.4">
      <c r="B3346" s="6"/>
      <c r="C3346" s="208" t="str" cm="1">
        <f t="array" aca="1" ref="C3346" ca="1">HYPERLINK("#"&amp;CELL("address",INDEX('Data Items List'!C:C,MATCH("Data Item", 'Data Items List'!C:C,0))),"Return to data items list")</f>
        <v>Return to data items list</v>
      </c>
      <c r="D3346" s="209"/>
    </row>
    <row r="3347" spans="2:4" ht="15" customHeight="1" x14ac:dyDescent="0.35">
      <c r="B3347" s="8" t="s">
        <v>304</v>
      </c>
      <c r="C3347" s="248" t="s">
        <v>172</v>
      </c>
      <c r="D3347" s="249"/>
    </row>
    <row r="3348" spans="2:4" ht="15" customHeight="1" x14ac:dyDescent="0.35">
      <c r="B3348" s="110" t="s">
        <v>305</v>
      </c>
      <c r="C3348" s="239" t="s">
        <v>759</v>
      </c>
      <c r="D3348" s="240"/>
    </row>
    <row r="3349" spans="2:4" ht="15" customHeight="1" x14ac:dyDescent="0.35">
      <c r="B3349" s="110" t="s">
        <v>307</v>
      </c>
      <c r="C3349" s="239" t="s">
        <v>849</v>
      </c>
      <c r="D3349" s="240"/>
    </row>
    <row r="3350" spans="2:4" ht="15" customHeight="1" x14ac:dyDescent="0.35">
      <c r="B3350" s="110" t="s">
        <v>309</v>
      </c>
      <c r="C3350" s="239" t="s">
        <v>760</v>
      </c>
      <c r="D3350" s="240"/>
    </row>
    <row r="3351" spans="2:4" ht="15" customHeight="1" x14ac:dyDescent="0.35">
      <c r="B3351" s="110" t="s">
        <v>311</v>
      </c>
      <c r="C3351" s="239" t="s">
        <v>1025</v>
      </c>
      <c r="D3351" s="240"/>
    </row>
    <row r="3352" spans="2:4" ht="15" customHeight="1" x14ac:dyDescent="0.35">
      <c r="B3352" s="110" t="s">
        <v>313</v>
      </c>
      <c r="C3352" s="239" t="s">
        <v>314</v>
      </c>
      <c r="D3352" s="240"/>
    </row>
    <row r="3353" spans="2:4" ht="15" customHeight="1" x14ac:dyDescent="0.35">
      <c r="B3353" s="110" t="s">
        <v>762</v>
      </c>
      <c r="C3353" s="105" t="s">
        <v>330</v>
      </c>
      <c r="D3353" s="106"/>
    </row>
    <row r="3354" spans="2:4" ht="15" customHeight="1" x14ac:dyDescent="0.35">
      <c r="B3354" s="110" t="s">
        <v>1985</v>
      </c>
      <c r="C3354" s="239" t="s">
        <v>532</v>
      </c>
      <c r="D3354" s="240"/>
    </row>
    <row r="3355" spans="2:4" ht="15" customHeight="1" x14ac:dyDescent="0.35">
      <c r="B3355" s="250" t="s">
        <v>317</v>
      </c>
      <c r="C3355" s="9" t="s">
        <v>318</v>
      </c>
      <c r="D3355" s="10" t="s">
        <v>319</v>
      </c>
    </row>
    <row r="3356" spans="2:4" ht="15" customHeight="1" x14ac:dyDescent="0.35">
      <c r="B3356" s="250"/>
      <c r="C3356" s="16" t="s">
        <v>830</v>
      </c>
      <c r="D3356" s="102"/>
    </row>
    <row r="3357" spans="2:4" ht="15" customHeight="1" x14ac:dyDescent="0.35">
      <c r="B3357" s="250"/>
      <c r="C3357" s="16" t="s">
        <v>831</v>
      </c>
      <c r="D3357" s="102"/>
    </row>
    <row r="3358" spans="2:4" ht="15" customHeight="1" x14ac:dyDescent="0.35">
      <c r="B3358" s="250"/>
      <c r="C3358" s="16" t="s">
        <v>1023</v>
      </c>
      <c r="D3358" s="102"/>
    </row>
    <row r="3359" spans="2:4" ht="15" customHeight="1" x14ac:dyDescent="0.35">
      <c r="B3359" s="110" t="s">
        <v>322</v>
      </c>
      <c r="C3359" s="239" t="s">
        <v>1024</v>
      </c>
      <c r="D3359" s="240"/>
    </row>
    <row r="3360" spans="2:4" ht="15" customHeight="1" x14ac:dyDescent="0.35">
      <c r="B3360" s="110" t="s">
        <v>323</v>
      </c>
      <c r="C3360" s="239" t="s">
        <v>759</v>
      </c>
      <c r="D3360" s="240"/>
    </row>
    <row r="3361" spans="2:4" ht="15" customHeight="1" x14ac:dyDescent="0.35">
      <c r="B3361" s="110" t="s">
        <v>324</v>
      </c>
      <c r="C3361" s="251" t="s">
        <v>325</v>
      </c>
      <c r="D3361" s="252"/>
    </row>
    <row r="3362" spans="2:4" ht="15" customHeight="1" thickBot="1" x14ac:dyDescent="0.4">
      <c r="B3362" s="11" t="s">
        <v>326</v>
      </c>
      <c r="C3362" s="270" t="s">
        <v>759</v>
      </c>
      <c r="D3362" s="246"/>
    </row>
    <row r="3364" spans="2:4" ht="15" customHeight="1" thickBot="1" x14ac:dyDescent="0.4"/>
    <row r="3365" spans="2:4" ht="15" customHeight="1" thickBot="1" x14ac:dyDescent="0.4">
      <c r="B3365" s="6"/>
      <c r="C3365" s="208" t="str" cm="1">
        <f t="array" aca="1" ref="C3365" ca="1">HYPERLINK("#"&amp;CELL("address",INDEX('Data Items List'!C:C,MATCH("Data Item", 'Data Items List'!C:C,0))),"Return to data items list")</f>
        <v>Return to data items list</v>
      </c>
      <c r="D3365" s="209"/>
    </row>
    <row r="3366" spans="2:4" ht="15" customHeight="1" x14ac:dyDescent="0.35">
      <c r="B3366" s="8" t="s">
        <v>304</v>
      </c>
      <c r="C3366" s="248" t="s">
        <v>173</v>
      </c>
      <c r="D3366" s="249"/>
    </row>
    <row r="3367" spans="2:4" ht="15" customHeight="1" x14ac:dyDescent="0.35">
      <c r="B3367" s="110" t="s">
        <v>305</v>
      </c>
      <c r="C3367" s="239" t="s">
        <v>759</v>
      </c>
      <c r="D3367" s="240"/>
    </row>
    <row r="3368" spans="2:4" ht="15" customHeight="1" x14ac:dyDescent="0.35">
      <c r="B3368" s="110" t="s">
        <v>307</v>
      </c>
      <c r="C3368" s="239" t="s">
        <v>849</v>
      </c>
      <c r="D3368" s="240"/>
    </row>
    <row r="3369" spans="2:4" ht="15" customHeight="1" x14ac:dyDescent="0.35">
      <c r="B3369" s="110" t="s">
        <v>309</v>
      </c>
      <c r="C3369" s="239" t="s">
        <v>760</v>
      </c>
      <c r="D3369" s="240"/>
    </row>
    <row r="3370" spans="2:4" ht="15" customHeight="1" x14ac:dyDescent="0.35">
      <c r="B3370" s="110" t="s">
        <v>311</v>
      </c>
      <c r="C3370" s="239" t="s">
        <v>1026</v>
      </c>
      <c r="D3370" s="240"/>
    </row>
    <row r="3371" spans="2:4" ht="15" customHeight="1" x14ac:dyDescent="0.35">
      <c r="B3371" s="110" t="s">
        <v>313</v>
      </c>
      <c r="C3371" s="239" t="s">
        <v>314</v>
      </c>
      <c r="D3371" s="240"/>
    </row>
    <row r="3372" spans="2:4" ht="15" customHeight="1" x14ac:dyDescent="0.35">
      <c r="B3372" s="110" t="s">
        <v>762</v>
      </c>
      <c r="C3372" s="105" t="s">
        <v>330</v>
      </c>
      <c r="D3372" s="106"/>
    </row>
    <row r="3373" spans="2:4" ht="15" customHeight="1" x14ac:dyDescent="0.35">
      <c r="B3373" s="110" t="s">
        <v>1985</v>
      </c>
      <c r="C3373" s="239" t="s">
        <v>532</v>
      </c>
      <c r="D3373" s="240"/>
    </row>
    <row r="3374" spans="2:4" ht="15" customHeight="1" x14ac:dyDescent="0.35">
      <c r="B3374" s="250" t="s">
        <v>317</v>
      </c>
      <c r="C3374" s="9" t="s">
        <v>318</v>
      </c>
      <c r="D3374" s="10" t="s">
        <v>319</v>
      </c>
    </row>
    <row r="3375" spans="2:4" ht="15" customHeight="1" x14ac:dyDescent="0.35">
      <c r="B3375" s="250"/>
      <c r="C3375" s="16" t="s">
        <v>830</v>
      </c>
      <c r="D3375" s="102"/>
    </row>
    <row r="3376" spans="2:4" ht="15" customHeight="1" x14ac:dyDescent="0.35">
      <c r="B3376" s="250"/>
      <c r="C3376" s="16" t="s">
        <v>831</v>
      </c>
      <c r="D3376" s="102"/>
    </row>
    <row r="3377" spans="2:4" ht="15" customHeight="1" x14ac:dyDescent="0.35">
      <c r="B3377" s="250"/>
      <c r="C3377" s="16" t="s">
        <v>1023</v>
      </c>
      <c r="D3377" s="102"/>
    </row>
    <row r="3378" spans="2:4" ht="15" customHeight="1" x14ac:dyDescent="0.35">
      <c r="B3378" s="110" t="s">
        <v>322</v>
      </c>
      <c r="C3378" s="239" t="s">
        <v>1024</v>
      </c>
      <c r="D3378" s="240"/>
    </row>
    <row r="3379" spans="2:4" ht="15" customHeight="1" x14ac:dyDescent="0.35">
      <c r="B3379" s="110" t="s">
        <v>323</v>
      </c>
      <c r="C3379" s="239" t="s">
        <v>759</v>
      </c>
      <c r="D3379" s="240"/>
    </row>
    <row r="3380" spans="2:4" ht="15" customHeight="1" x14ac:dyDescent="0.35">
      <c r="B3380" s="110" t="s">
        <v>324</v>
      </c>
      <c r="C3380" s="251" t="s">
        <v>325</v>
      </c>
      <c r="D3380" s="252"/>
    </row>
    <row r="3381" spans="2:4" ht="15" customHeight="1" thickBot="1" x14ac:dyDescent="0.4">
      <c r="B3381" s="11" t="s">
        <v>326</v>
      </c>
      <c r="C3381" s="270" t="s">
        <v>759</v>
      </c>
      <c r="D3381" s="246"/>
    </row>
    <row r="3383" spans="2:4" ht="15" customHeight="1" thickBot="1" x14ac:dyDescent="0.4"/>
    <row r="3384" spans="2:4" ht="15" customHeight="1" thickBot="1" x14ac:dyDescent="0.4">
      <c r="B3384" s="6"/>
      <c r="C3384" s="208" t="str" cm="1">
        <f t="array" aca="1" ref="C3384" ca="1">HYPERLINK("#"&amp;CELL("address",INDEX('Data Items List'!C:C,MATCH("Data Item", 'Data Items List'!C:C,0))),"Return to data items list")</f>
        <v>Return to data items list</v>
      </c>
      <c r="D3384" s="209"/>
    </row>
    <row r="3385" spans="2:4" ht="15" customHeight="1" x14ac:dyDescent="0.35">
      <c r="B3385" s="8" t="s">
        <v>304</v>
      </c>
      <c r="C3385" s="248" t="s">
        <v>174</v>
      </c>
      <c r="D3385" s="249"/>
    </row>
    <row r="3386" spans="2:4" ht="15" customHeight="1" x14ac:dyDescent="0.35">
      <c r="B3386" s="110" t="s">
        <v>305</v>
      </c>
      <c r="C3386" s="239" t="s">
        <v>759</v>
      </c>
      <c r="D3386" s="240"/>
    </row>
    <row r="3387" spans="2:4" ht="15" customHeight="1" x14ac:dyDescent="0.35">
      <c r="B3387" s="110" t="s">
        <v>307</v>
      </c>
      <c r="C3387" s="239" t="s">
        <v>849</v>
      </c>
      <c r="D3387" s="240"/>
    </row>
    <row r="3388" spans="2:4" ht="15" customHeight="1" x14ac:dyDescent="0.35">
      <c r="B3388" s="110" t="s">
        <v>309</v>
      </c>
      <c r="C3388" s="239" t="s">
        <v>760</v>
      </c>
      <c r="D3388" s="240"/>
    </row>
    <row r="3389" spans="2:4" ht="15" customHeight="1" x14ac:dyDescent="0.35">
      <c r="B3389" s="110" t="s">
        <v>311</v>
      </c>
      <c r="C3389" s="239" t="s">
        <v>1027</v>
      </c>
      <c r="D3389" s="240"/>
    </row>
    <row r="3390" spans="2:4" ht="15" customHeight="1" x14ac:dyDescent="0.35">
      <c r="B3390" s="110" t="s">
        <v>313</v>
      </c>
      <c r="C3390" s="239" t="s">
        <v>314</v>
      </c>
      <c r="D3390" s="240"/>
    </row>
    <row r="3391" spans="2:4" ht="15" customHeight="1" x14ac:dyDescent="0.35">
      <c r="B3391" s="110" t="s">
        <v>762</v>
      </c>
      <c r="C3391" s="105" t="s">
        <v>330</v>
      </c>
      <c r="D3391" s="106"/>
    </row>
    <row r="3392" spans="2:4" ht="15" customHeight="1" x14ac:dyDescent="0.35">
      <c r="B3392" s="110" t="s">
        <v>1985</v>
      </c>
      <c r="C3392" s="239" t="s">
        <v>532</v>
      </c>
      <c r="D3392" s="240"/>
    </row>
    <row r="3393" spans="2:4" ht="15" customHeight="1" x14ac:dyDescent="0.35">
      <c r="B3393" s="250" t="s">
        <v>317</v>
      </c>
      <c r="C3393" s="9" t="s">
        <v>318</v>
      </c>
      <c r="D3393" s="10" t="s">
        <v>319</v>
      </c>
    </row>
    <row r="3394" spans="2:4" ht="15" customHeight="1" x14ac:dyDescent="0.35">
      <c r="B3394" s="250"/>
      <c r="C3394" s="16" t="s">
        <v>830</v>
      </c>
      <c r="D3394" s="102"/>
    </row>
    <row r="3395" spans="2:4" ht="15" customHeight="1" x14ac:dyDescent="0.35">
      <c r="B3395" s="250"/>
      <c r="C3395" s="16" t="s">
        <v>831</v>
      </c>
      <c r="D3395" s="102"/>
    </row>
    <row r="3396" spans="2:4" ht="15" customHeight="1" x14ac:dyDescent="0.35">
      <c r="B3396" s="250"/>
      <c r="C3396" s="16" t="s">
        <v>1023</v>
      </c>
      <c r="D3396" s="102"/>
    </row>
    <row r="3397" spans="2:4" ht="15" customHeight="1" x14ac:dyDescent="0.35">
      <c r="B3397" s="110" t="s">
        <v>322</v>
      </c>
      <c r="C3397" s="239" t="s">
        <v>1024</v>
      </c>
      <c r="D3397" s="240"/>
    </row>
    <row r="3398" spans="2:4" ht="15" customHeight="1" x14ac:dyDescent="0.35">
      <c r="B3398" s="110" t="s">
        <v>323</v>
      </c>
      <c r="C3398" s="239" t="s">
        <v>759</v>
      </c>
      <c r="D3398" s="240"/>
    </row>
    <row r="3399" spans="2:4" ht="15" customHeight="1" x14ac:dyDescent="0.35">
      <c r="B3399" s="110" t="s">
        <v>324</v>
      </c>
      <c r="C3399" s="251" t="s">
        <v>325</v>
      </c>
      <c r="D3399" s="252"/>
    </row>
    <row r="3400" spans="2:4" ht="15" customHeight="1" thickBot="1" x14ac:dyDescent="0.4">
      <c r="B3400" s="11" t="s">
        <v>326</v>
      </c>
      <c r="C3400" s="270" t="s">
        <v>759</v>
      </c>
      <c r="D3400" s="246"/>
    </row>
    <row r="3402" spans="2:4" ht="15" customHeight="1" thickBot="1" x14ac:dyDescent="0.4"/>
    <row r="3403" spans="2:4" ht="15" customHeight="1" thickBot="1" x14ac:dyDescent="0.4">
      <c r="B3403" s="6"/>
      <c r="C3403" s="208" t="str" cm="1">
        <f t="array" aca="1" ref="C3403" ca="1">HYPERLINK("#"&amp;CELL("address",INDEX('Data Items List'!C:C,MATCH("Data Item", 'Data Items List'!C:C,0))),"Return to data items list")</f>
        <v>Return to data items list</v>
      </c>
      <c r="D3403" s="209"/>
    </row>
    <row r="3404" spans="2:4" ht="15" customHeight="1" x14ac:dyDescent="0.35">
      <c r="B3404" s="8" t="s">
        <v>304</v>
      </c>
      <c r="C3404" s="248" t="s">
        <v>175</v>
      </c>
      <c r="D3404" s="249"/>
    </row>
    <row r="3405" spans="2:4" ht="15" customHeight="1" x14ac:dyDescent="0.35">
      <c r="B3405" s="110" t="s">
        <v>305</v>
      </c>
      <c r="C3405" s="239" t="s">
        <v>759</v>
      </c>
      <c r="D3405" s="240"/>
    </row>
    <row r="3406" spans="2:4" ht="15" customHeight="1" x14ac:dyDescent="0.35">
      <c r="B3406" s="110" t="s">
        <v>307</v>
      </c>
      <c r="C3406" s="239" t="s">
        <v>849</v>
      </c>
      <c r="D3406" s="240"/>
    </row>
    <row r="3407" spans="2:4" ht="15" customHeight="1" x14ac:dyDescent="0.35">
      <c r="B3407" s="110" t="s">
        <v>309</v>
      </c>
      <c r="C3407" s="239" t="s">
        <v>760</v>
      </c>
      <c r="D3407" s="240"/>
    </row>
    <row r="3408" spans="2:4" ht="15" customHeight="1" x14ac:dyDescent="0.35">
      <c r="B3408" s="110" t="s">
        <v>311</v>
      </c>
      <c r="C3408" s="239" t="s">
        <v>1028</v>
      </c>
      <c r="D3408" s="240"/>
    </row>
    <row r="3409" spans="2:4" ht="15" customHeight="1" x14ac:dyDescent="0.35">
      <c r="B3409" s="110" t="s">
        <v>313</v>
      </c>
      <c r="C3409" s="239" t="s">
        <v>314</v>
      </c>
      <c r="D3409" s="240"/>
    </row>
    <row r="3410" spans="2:4" ht="15" customHeight="1" x14ac:dyDescent="0.35">
      <c r="B3410" s="110" t="s">
        <v>762</v>
      </c>
      <c r="C3410" s="105" t="s">
        <v>330</v>
      </c>
      <c r="D3410" s="106"/>
    </row>
    <row r="3411" spans="2:4" ht="15" customHeight="1" x14ac:dyDescent="0.35">
      <c r="B3411" s="110" t="s">
        <v>1985</v>
      </c>
      <c r="C3411" s="239" t="s">
        <v>532</v>
      </c>
      <c r="D3411" s="240"/>
    </row>
    <row r="3412" spans="2:4" ht="15" customHeight="1" x14ac:dyDescent="0.35">
      <c r="B3412" s="250" t="s">
        <v>317</v>
      </c>
      <c r="C3412" s="9" t="s">
        <v>318</v>
      </c>
      <c r="D3412" s="10" t="s">
        <v>319</v>
      </c>
    </row>
    <row r="3413" spans="2:4" ht="15" customHeight="1" x14ac:dyDescent="0.35">
      <c r="B3413" s="250"/>
      <c r="C3413" s="16" t="s">
        <v>830</v>
      </c>
      <c r="D3413" s="102"/>
    </row>
    <row r="3414" spans="2:4" ht="15" customHeight="1" x14ac:dyDescent="0.35">
      <c r="B3414" s="250"/>
      <c r="C3414" s="16" t="s">
        <v>831</v>
      </c>
      <c r="D3414" s="102"/>
    </row>
    <row r="3415" spans="2:4" ht="15" customHeight="1" x14ac:dyDescent="0.35">
      <c r="B3415" s="250"/>
      <c r="C3415" s="16" t="s">
        <v>1023</v>
      </c>
      <c r="D3415" s="102"/>
    </row>
    <row r="3416" spans="2:4" ht="15" customHeight="1" x14ac:dyDescent="0.35">
      <c r="B3416" s="110" t="s">
        <v>322</v>
      </c>
      <c r="C3416" s="239" t="s">
        <v>1024</v>
      </c>
      <c r="D3416" s="240"/>
    </row>
    <row r="3417" spans="2:4" ht="15" customHeight="1" x14ac:dyDescent="0.35">
      <c r="B3417" s="110" t="s">
        <v>323</v>
      </c>
      <c r="C3417" s="239" t="s">
        <v>759</v>
      </c>
      <c r="D3417" s="240"/>
    </row>
    <row r="3418" spans="2:4" ht="15" customHeight="1" x14ac:dyDescent="0.35">
      <c r="B3418" s="110" t="s">
        <v>324</v>
      </c>
      <c r="C3418" s="251" t="s">
        <v>325</v>
      </c>
      <c r="D3418" s="252"/>
    </row>
    <row r="3419" spans="2:4" ht="15" customHeight="1" thickBot="1" x14ac:dyDescent="0.4">
      <c r="B3419" s="11" t="s">
        <v>326</v>
      </c>
      <c r="C3419" s="270" t="s">
        <v>759</v>
      </c>
      <c r="D3419" s="246"/>
    </row>
    <row r="3421" spans="2:4" ht="15" customHeight="1" thickBot="1" x14ac:dyDescent="0.4"/>
    <row r="3422" spans="2:4" ht="15" customHeight="1" thickBot="1" x14ac:dyDescent="0.4">
      <c r="B3422" s="6"/>
      <c r="C3422" s="208" t="str" cm="1">
        <f t="array" aca="1" ref="C3422" ca="1">HYPERLINK("#"&amp;CELL("address",INDEX('Data Items List'!C:C,MATCH("Data Item", 'Data Items List'!C:C,0))),"Return to data items list")</f>
        <v>Return to data items list</v>
      </c>
      <c r="D3422" s="209"/>
    </row>
    <row r="3423" spans="2:4" ht="15" customHeight="1" x14ac:dyDescent="0.35">
      <c r="B3423" s="8" t="s">
        <v>304</v>
      </c>
      <c r="C3423" s="248" t="s">
        <v>176</v>
      </c>
      <c r="D3423" s="249"/>
    </row>
    <row r="3424" spans="2:4" ht="15" customHeight="1" x14ac:dyDescent="0.35">
      <c r="B3424" s="110" t="s">
        <v>305</v>
      </c>
      <c r="C3424" s="239" t="s">
        <v>759</v>
      </c>
      <c r="D3424" s="240"/>
    </row>
    <row r="3425" spans="2:4" ht="15" customHeight="1" x14ac:dyDescent="0.35">
      <c r="B3425" s="110" t="s">
        <v>307</v>
      </c>
      <c r="C3425" s="239" t="s">
        <v>849</v>
      </c>
      <c r="D3425" s="240"/>
    </row>
    <row r="3426" spans="2:4" ht="15" customHeight="1" x14ac:dyDescent="0.35">
      <c r="B3426" s="110" t="s">
        <v>309</v>
      </c>
      <c r="C3426" s="239" t="s">
        <v>760</v>
      </c>
      <c r="D3426" s="240"/>
    </row>
    <row r="3427" spans="2:4" ht="15" customHeight="1" x14ac:dyDescent="0.35">
      <c r="B3427" s="110" t="s">
        <v>311</v>
      </c>
      <c r="C3427" s="239" t="s">
        <v>1029</v>
      </c>
      <c r="D3427" s="240"/>
    </row>
    <row r="3428" spans="2:4" ht="15" customHeight="1" x14ac:dyDescent="0.35">
      <c r="B3428" s="110" t="s">
        <v>313</v>
      </c>
      <c r="C3428" s="239" t="s">
        <v>314</v>
      </c>
      <c r="D3428" s="240"/>
    </row>
    <row r="3429" spans="2:4" ht="15" customHeight="1" x14ac:dyDescent="0.35">
      <c r="B3429" s="110" t="s">
        <v>762</v>
      </c>
      <c r="C3429" s="105" t="s">
        <v>330</v>
      </c>
      <c r="D3429" s="106"/>
    </row>
    <row r="3430" spans="2:4" ht="15" customHeight="1" x14ac:dyDescent="0.35">
      <c r="B3430" s="110" t="s">
        <v>1985</v>
      </c>
      <c r="C3430" s="239" t="s">
        <v>532</v>
      </c>
      <c r="D3430" s="240"/>
    </row>
    <row r="3431" spans="2:4" ht="15" customHeight="1" x14ac:dyDescent="0.35">
      <c r="B3431" s="250" t="s">
        <v>317</v>
      </c>
      <c r="C3431" s="9" t="s">
        <v>318</v>
      </c>
      <c r="D3431" s="10" t="s">
        <v>319</v>
      </c>
    </row>
    <row r="3432" spans="2:4" ht="15" customHeight="1" x14ac:dyDescent="0.35">
      <c r="B3432" s="250"/>
      <c r="C3432" s="16" t="s">
        <v>830</v>
      </c>
      <c r="D3432" s="102"/>
    </row>
    <row r="3433" spans="2:4" ht="15" customHeight="1" x14ac:dyDescent="0.35">
      <c r="B3433" s="250"/>
      <c r="C3433" s="16" t="s">
        <v>831</v>
      </c>
      <c r="D3433" s="102"/>
    </row>
    <row r="3434" spans="2:4" ht="15" customHeight="1" x14ac:dyDescent="0.35">
      <c r="B3434" s="250"/>
      <c r="C3434" s="16" t="s">
        <v>1023</v>
      </c>
      <c r="D3434" s="102"/>
    </row>
    <row r="3435" spans="2:4" ht="15" customHeight="1" x14ac:dyDescent="0.35">
      <c r="B3435" s="110" t="s">
        <v>322</v>
      </c>
      <c r="C3435" s="239" t="s">
        <v>1024</v>
      </c>
      <c r="D3435" s="240"/>
    </row>
    <row r="3436" spans="2:4" ht="15" customHeight="1" x14ac:dyDescent="0.35">
      <c r="B3436" s="110" t="s">
        <v>323</v>
      </c>
      <c r="C3436" s="239" t="s">
        <v>759</v>
      </c>
      <c r="D3436" s="240"/>
    </row>
    <row r="3437" spans="2:4" ht="15" customHeight="1" x14ac:dyDescent="0.35">
      <c r="B3437" s="110" t="s">
        <v>324</v>
      </c>
      <c r="C3437" s="251" t="s">
        <v>325</v>
      </c>
      <c r="D3437" s="252"/>
    </row>
    <row r="3438" spans="2:4" ht="15" customHeight="1" thickBot="1" x14ac:dyDescent="0.4">
      <c r="B3438" s="11" t="s">
        <v>326</v>
      </c>
      <c r="C3438" s="270" t="s">
        <v>759</v>
      </c>
      <c r="D3438" s="246"/>
    </row>
    <row r="3440" spans="2:4" ht="15" customHeight="1" thickBot="1" x14ac:dyDescent="0.4"/>
    <row r="3441" spans="2:4" ht="15" customHeight="1" thickBot="1" x14ac:dyDescent="0.4">
      <c r="B3441" s="6"/>
      <c r="C3441" s="208" t="str" cm="1">
        <f t="array" aca="1" ref="C3441" ca="1">HYPERLINK("#"&amp;CELL("address",INDEX('Data Items List'!C:C,MATCH("Data Item", 'Data Items List'!C:C,0))),"Return to data items list")</f>
        <v>Return to data items list</v>
      </c>
      <c r="D3441" s="209"/>
    </row>
    <row r="3442" spans="2:4" ht="15" customHeight="1" x14ac:dyDescent="0.35">
      <c r="B3442" s="8" t="s">
        <v>304</v>
      </c>
      <c r="C3442" s="248" t="s">
        <v>177</v>
      </c>
      <c r="D3442" s="249"/>
    </row>
    <row r="3443" spans="2:4" ht="15" customHeight="1" x14ac:dyDescent="0.35">
      <c r="B3443" s="110" t="s">
        <v>305</v>
      </c>
      <c r="C3443" s="239" t="s">
        <v>759</v>
      </c>
      <c r="D3443" s="240"/>
    </row>
    <row r="3444" spans="2:4" ht="15" customHeight="1" x14ac:dyDescent="0.35">
      <c r="B3444" s="110" t="s">
        <v>307</v>
      </c>
      <c r="C3444" s="239" t="s">
        <v>849</v>
      </c>
      <c r="D3444" s="240"/>
    </row>
    <row r="3445" spans="2:4" ht="15" customHeight="1" x14ac:dyDescent="0.35">
      <c r="B3445" s="110" t="s">
        <v>309</v>
      </c>
      <c r="C3445" s="239" t="s">
        <v>760</v>
      </c>
      <c r="D3445" s="240"/>
    </row>
    <row r="3446" spans="2:4" ht="15" customHeight="1" x14ac:dyDescent="0.35">
      <c r="B3446" s="110" t="s">
        <v>311</v>
      </c>
      <c r="C3446" s="239" t="s">
        <v>1030</v>
      </c>
      <c r="D3446" s="240"/>
    </row>
    <row r="3447" spans="2:4" ht="15" customHeight="1" x14ac:dyDescent="0.35">
      <c r="B3447" s="110" t="s">
        <v>313</v>
      </c>
      <c r="C3447" s="239" t="s">
        <v>314</v>
      </c>
      <c r="D3447" s="240"/>
    </row>
    <row r="3448" spans="2:4" ht="15" customHeight="1" x14ac:dyDescent="0.35">
      <c r="B3448" s="110" t="s">
        <v>762</v>
      </c>
      <c r="C3448" s="105" t="s">
        <v>330</v>
      </c>
      <c r="D3448" s="106"/>
    </row>
    <row r="3449" spans="2:4" ht="15" customHeight="1" x14ac:dyDescent="0.35">
      <c r="B3449" s="110" t="s">
        <v>1985</v>
      </c>
      <c r="C3449" s="239" t="s">
        <v>532</v>
      </c>
      <c r="D3449" s="240"/>
    </row>
    <row r="3450" spans="2:4" ht="15" customHeight="1" x14ac:dyDescent="0.35">
      <c r="B3450" s="250" t="s">
        <v>317</v>
      </c>
      <c r="C3450" s="9" t="s">
        <v>318</v>
      </c>
      <c r="D3450" s="10" t="s">
        <v>319</v>
      </c>
    </row>
    <row r="3451" spans="2:4" ht="15" customHeight="1" x14ac:dyDescent="0.35">
      <c r="B3451" s="250"/>
      <c r="C3451" s="16" t="s">
        <v>830</v>
      </c>
      <c r="D3451" s="102"/>
    </row>
    <row r="3452" spans="2:4" ht="15" customHeight="1" x14ac:dyDescent="0.35">
      <c r="B3452" s="250"/>
      <c r="C3452" s="16" t="s">
        <v>831</v>
      </c>
      <c r="D3452" s="102"/>
    </row>
    <row r="3453" spans="2:4" ht="15" customHeight="1" x14ac:dyDescent="0.35">
      <c r="B3453" s="250"/>
      <c r="C3453" s="16" t="s">
        <v>1023</v>
      </c>
      <c r="D3453" s="102"/>
    </row>
    <row r="3454" spans="2:4" ht="15" customHeight="1" x14ac:dyDescent="0.35">
      <c r="B3454" s="110" t="s">
        <v>322</v>
      </c>
      <c r="C3454" s="239" t="s">
        <v>1024</v>
      </c>
      <c r="D3454" s="240"/>
    </row>
    <row r="3455" spans="2:4" ht="15" customHeight="1" x14ac:dyDescent="0.35">
      <c r="B3455" s="110" t="s">
        <v>323</v>
      </c>
      <c r="C3455" s="239" t="s">
        <v>759</v>
      </c>
      <c r="D3455" s="240"/>
    </row>
    <row r="3456" spans="2:4" ht="15" customHeight="1" x14ac:dyDescent="0.35">
      <c r="B3456" s="110" t="s">
        <v>324</v>
      </c>
      <c r="C3456" s="251" t="s">
        <v>325</v>
      </c>
      <c r="D3456" s="252"/>
    </row>
    <row r="3457" spans="2:4" ht="15" customHeight="1" thickBot="1" x14ac:dyDescent="0.4">
      <c r="B3457" s="11" t="s">
        <v>326</v>
      </c>
      <c r="C3457" s="270" t="s">
        <v>759</v>
      </c>
      <c r="D3457" s="246"/>
    </row>
    <row r="3459" spans="2:4" ht="15" customHeight="1" thickBot="1" x14ac:dyDescent="0.4"/>
    <row r="3460" spans="2:4" ht="15" customHeight="1" thickBot="1" x14ac:dyDescent="0.4">
      <c r="B3460" s="6"/>
      <c r="C3460" s="208" t="str" cm="1">
        <f t="array" aca="1" ref="C3460" ca="1">HYPERLINK("#"&amp;CELL("address",INDEX('Data Items List'!C:C,MATCH("Data Item", 'Data Items List'!C:C,0))),"Return to data items list")</f>
        <v>Return to data items list</v>
      </c>
      <c r="D3460" s="209"/>
    </row>
    <row r="3461" spans="2:4" ht="15" customHeight="1" x14ac:dyDescent="0.35">
      <c r="B3461" s="8" t="s">
        <v>304</v>
      </c>
      <c r="C3461" s="248" t="s">
        <v>178</v>
      </c>
      <c r="D3461" s="249"/>
    </row>
    <row r="3462" spans="2:4" ht="15" customHeight="1" x14ac:dyDescent="0.35">
      <c r="B3462" s="110" t="s">
        <v>305</v>
      </c>
      <c r="C3462" s="239" t="s">
        <v>759</v>
      </c>
      <c r="D3462" s="240"/>
    </row>
    <row r="3463" spans="2:4" ht="15" customHeight="1" x14ac:dyDescent="0.35">
      <c r="B3463" s="110" t="s">
        <v>307</v>
      </c>
      <c r="C3463" s="239" t="s">
        <v>849</v>
      </c>
      <c r="D3463" s="240"/>
    </row>
    <row r="3464" spans="2:4" ht="15" customHeight="1" x14ac:dyDescent="0.35">
      <c r="B3464" s="110" t="s">
        <v>309</v>
      </c>
      <c r="C3464" s="239" t="s">
        <v>760</v>
      </c>
      <c r="D3464" s="240"/>
    </row>
    <row r="3465" spans="2:4" ht="15" customHeight="1" x14ac:dyDescent="0.35">
      <c r="B3465" s="110" t="s">
        <v>311</v>
      </c>
      <c r="C3465" s="239" t="s">
        <v>1031</v>
      </c>
      <c r="D3465" s="240"/>
    </row>
    <row r="3466" spans="2:4" ht="15" customHeight="1" x14ac:dyDescent="0.35">
      <c r="B3466" s="110" t="s">
        <v>313</v>
      </c>
      <c r="C3466" s="239" t="s">
        <v>314</v>
      </c>
      <c r="D3466" s="240"/>
    </row>
    <row r="3467" spans="2:4" ht="15" customHeight="1" x14ac:dyDescent="0.35">
      <c r="B3467" s="110" t="s">
        <v>762</v>
      </c>
      <c r="C3467" s="105" t="s">
        <v>330</v>
      </c>
      <c r="D3467" s="106"/>
    </row>
    <row r="3468" spans="2:4" ht="15" customHeight="1" x14ac:dyDescent="0.35">
      <c r="B3468" s="110" t="s">
        <v>1985</v>
      </c>
      <c r="C3468" s="239" t="s">
        <v>532</v>
      </c>
      <c r="D3468" s="240"/>
    </row>
    <row r="3469" spans="2:4" ht="15" customHeight="1" x14ac:dyDescent="0.35">
      <c r="B3469" s="250" t="s">
        <v>317</v>
      </c>
      <c r="C3469" s="9" t="s">
        <v>318</v>
      </c>
      <c r="D3469" s="10" t="s">
        <v>319</v>
      </c>
    </row>
    <row r="3470" spans="2:4" ht="15" customHeight="1" x14ac:dyDescent="0.35">
      <c r="B3470" s="250"/>
      <c r="C3470" s="16" t="s">
        <v>830</v>
      </c>
      <c r="D3470" s="102"/>
    </row>
    <row r="3471" spans="2:4" ht="15" customHeight="1" x14ac:dyDescent="0.35">
      <c r="B3471" s="250"/>
      <c r="C3471" s="16" t="s">
        <v>831</v>
      </c>
      <c r="D3471" s="102"/>
    </row>
    <row r="3472" spans="2:4" ht="15" customHeight="1" x14ac:dyDescent="0.35">
      <c r="B3472" s="250"/>
      <c r="C3472" s="16" t="s">
        <v>1023</v>
      </c>
      <c r="D3472" s="102"/>
    </row>
    <row r="3473" spans="2:4" ht="15" customHeight="1" x14ac:dyDescent="0.35">
      <c r="B3473" s="110" t="s">
        <v>322</v>
      </c>
      <c r="C3473" s="239" t="s">
        <v>1024</v>
      </c>
      <c r="D3473" s="240"/>
    </row>
    <row r="3474" spans="2:4" ht="15" customHeight="1" x14ac:dyDescent="0.35">
      <c r="B3474" s="110" t="s">
        <v>323</v>
      </c>
      <c r="C3474" s="239" t="s">
        <v>759</v>
      </c>
      <c r="D3474" s="240"/>
    </row>
    <row r="3475" spans="2:4" ht="15" customHeight="1" x14ac:dyDescent="0.35">
      <c r="B3475" s="110" t="s">
        <v>324</v>
      </c>
      <c r="C3475" s="251" t="s">
        <v>325</v>
      </c>
      <c r="D3475" s="252"/>
    </row>
    <row r="3476" spans="2:4" ht="15" customHeight="1" thickBot="1" x14ac:dyDescent="0.4">
      <c r="B3476" s="11" t="s">
        <v>326</v>
      </c>
      <c r="C3476" s="270" t="s">
        <v>759</v>
      </c>
      <c r="D3476" s="246"/>
    </row>
    <row r="3478" spans="2:4" ht="15" customHeight="1" thickBot="1" x14ac:dyDescent="0.4"/>
    <row r="3479" spans="2:4" ht="15" customHeight="1" thickBot="1" x14ac:dyDescent="0.4">
      <c r="B3479" s="6"/>
      <c r="C3479" s="208" t="str" cm="1">
        <f t="array" aca="1" ref="C3479" ca="1">HYPERLINK("#"&amp;CELL("address",INDEX('Data Items List'!C:C,MATCH("Data Item", 'Data Items List'!C:C,0))),"Return to data items list")</f>
        <v>Return to data items list</v>
      </c>
      <c r="D3479" s="209"/>
    </row>
    <row r="3480" spans="2:4" ht="15" customHeight="1" x14ac:dyDescent="0.35">
      <c r="B3480" s="8" t="s">
        <v>304</v>
      </c>
      <c r="C3480" s="248" t="s">
        <v>179</v>
      </c>
      <c r="D3480" s="249"/>
    </row>
    <row r="3481" spans="2:4" ht="15" customHeight="1" x14ac:dyDescent="0.35">
      <c r="B3481" s="110" t="s">
        <v>305</v>
      </c>
      <c r="C3481" s="239" t="s">
        <v>759</v>
      </c>
      <c r="D3481" s="240"/>
    </row>
    <row r="3482" spans="2:4" ht="15" customHeight="1" x14ac:dyDescent="0.35">
      <c r="B3482" s="110" t="s">
        <v>307</v>
      </c>
      <c r="C3482" s="239" t="s">
        <v>849</v>
      </c>
      <c r="D3482" s="240"/>
    </row>
    <row r="3483" spans="2:4" ht="15" customHeight="1" x14ac:dyDescent="0.35">
      <c r="B3483" s="110" t="s">
        <v>309</v>
      </c>
      <c r="C3483" s="239" t="s">
        <v>760</v>
      </c>
      <c r="D3483" s="240"/>
    </row>
    <row r="3484" spans="2:4" ht="15" customHeight="1" x14ac:dyDescent="0.35">
      <c r="B3484" s="110" t="s">
        <v>311</v>
      </c>
      <c r="C3484" s="239" t="s">
        <v>1032</v>
      </c>
      <c r="D3484" s="240"/>
    </row>
    <row r="3485" spans="2:4" ht="15" customHeight="1" x14ac:dyDescent="0.35">
      <c r="B3485" s="110" t="s">
        <v>313</v>
      </c>
      <c r="C3485" s="239" t="s">
        <v>314</v>
      </c>
      <c r="D3485" s="240"/>
    </row>
    <row r="3486" spans="2:4" ht="15" customHeight="1" x14ac:dyDescent="0.35">
      <c r="B3486" s="110" t="s">
        <v>762</v>
      </c>
      <c r="C3486" s="105" t="s">
        <v>330</v>
      </c>
      <c r="D3486" s="106"/>
    </row>
    <row r="3487" spans="2:4" ht="15" customHeight="1" x14ac:dyDescent="0.35">
      <c r="B3487" s="110" t="s">
        <v>1985</v>
      </c>
      <c r="C3487" s="239" t="s">
        <v>532</v>
      </c>
      <c r="D3487" s="240"/>
    </row>
    <row r="3488" spans="2:4" ht="15" customHeight="1" x14ac:dyDescent="0.35">
      <c r="B3488" s="250" t="s">
        <v>317</v>
      </c>
      <c r="C3488" s="9" t="s">
        <v>318</v>
      </c>
      <c r="D3488" s="10" t="s">
        <v>319</v>
      </c>
    </row>
    <row r="3489" spans="2:4" ht="15" customHeight="1" x14ac:dyDescent="0.35">
      <c r="B3489" s="250"/>
      <c r="C3489" s="16" t="s">
        <v>830</v>
      </c>
      <c r="D3489" s="102"/>
    </row>
    <row r="3490" spans="2:4" ht="15" customHeight="1" x14ac:dyDescent="0.35">
      <c r="B3490" s="250"/>
      <c r="C3490" s="16" t="s">
        <v>831</v>
      </c>
      <c r="D3490" s="102"/>
    </row>
    <row r="3491" spans="2:4" ht="15" customHeight="1" x14ac:dyDescent="0.35">
      <c r="B3491" s="250"/>
      <c r="C3491" s="16" t="s">
        <v>1023</v>
      </c>
      <c r="D3491" s="102"/>
    </row>
    <row r="3492" spans="2:4" ht="15" customHeight="1" x14ac:dyDescent="0.35">
      <c r="B3492" s="110" t="s">
        <v>322</v>
      </c>
      <c r="C3492" s="239" t="s">
        <v>1024</v>
      </c>
      <c r="D3492" s="240"/>
    </row>
    <row r="3493" spans="2:4" ht="15" customHeight="1" x14ac:dyDescent="0.35">
      <c r="B3493" s="110" t="s">
        <v>323</v>
      </c>
      <c r="C3493" s="239" t="s">
        <v>759</v>
      </c>
      <c r="D3493" s="240"/>
    </row>
    <row r="3494" spans="2:4" ht="15" customHeight="1" x14ac:dyDescent="0.35">
      <c r="B3494" s="110" t="s">
        <v>324</v>
      </c>
      <c r="C3494" s="251" t="s">
        <v>325</v>
      </c>
      <c r="D3494" s="252"/>
    </row>
    <row r="3495" spans="2:4" ht="15" customHeight="1" thickBot="1" x14ac:dyDescent="0.4">
      <c r="B3495" s="11" t="s">
        <v>326</v>
      </c>
      <c r="C3495" s="270" t="s">
        <v>759</v>
      </c>
      <c r="D3495" s="246"/>
    </row>
    <row r="3497" spans="2:4" ht="15" customHeight="1" thickBot="1" x14ac:dyDescent="0.4"/>
    <row r="3498" spans="2:4" ht="15" customHeight="1" thickBot="1" x14ac:dyDescent="0.4">
      <c r="B3498" s="6"/>
      <c r="C3498" s="208" t="str" cm="1">
        <f t="array" aca="1" ref="C3498" ca="1">HYPERLINK("#"&amp;CELL("address",INDEX('Data Items List'!C:C,MATCH("Data Item", 'Data Items List'!C:C,0))),"Return to data items list")</f>
        <v>Return to data items list</v>
      </c>
      <c r="D3498" s="209"/>
    </row>
    <row r="3499" spans="2:4" ht="15" customHeight="1" x14ac:dyDescent="0.35">
      <c r="B3499" s="8" t="s">
        <v>304</v>
      </c>
      <c r="C3499" s="248" t="s">
        <v>180</v>
      </c>
      <c r="D3499" s="249"/>
    </row>
    <row r="3500" spans="2:4" ht="15" customHeight="1" x14ac:dyDescent="0.35">
      <c r="B3500" s="110" t="s">
        <v>305</v>
      </c>
      <c r="C3500" s="239" t="s">
        <v>759</v>
      </c>
      <c r="D3500" s="240"/>
    </row>
    <row r="3501" spans="2:4" ht="15" customHeight="1" x14ac:dyDescent="0.35">
      <c r="B3501" s="110" t="s">
        <v>307</v>
      </c>
      <c r="C3501" s="239" t="s">
        <v>849</v>
      </c>
      <c r="D3501" s="240"/>
    </row>
    <row r="3502" spans="2:4" ht="15" customHeight="1" x14ac:dyDescent="0.35">
      <c r="B3502" s="110" t="s">
        <v>309</v>
      </c>
      <c r="C3502" s="239" t="s">
        <v>760</v>
      </c>
      <c r="D3502" s="240"/>
    </row>
    <row r="3503" spans="2:4" ht="15" customHeight="1" x14ac:dyDescent="0.35">
      <c r="B3503" s="110" t="s">
        <v>311</v>
      </c>
      <c r="C3503" s="239" t="s">
        <v>1033</v>
      </c>
      <c r="D3503" s="240"/>
    </row>
    <row r="3504" spans="2:4" ht="15" customHeight="1" x14ac:dyDescent="0.35">
      <c r="B3504" s="110" t="s">
        <v>313</v>
      </c>
      <c r="C3504" s="239" t="s">
        <v>314</v>
      </c>
      <c r="D3504" s="240"/>
    </row>
    <row r="3505" spans="2:4" ht="15" customHeight="1" x14ac:dyDescent="0.35">
      <c r="B3505" s="110" t="s">
        <v>762</v>
      </c>
      <c r="C3505" s="105" t="s">
        <v>330</v>
      </c>
      <c r="D3505" s="106"/>
    </row>
    <row r="3506" spans="2:4" ht="15" customHeight="1" x14ac:dyDescent="0.35">
      <c r="B3506" s="110" t="s">
        <v>1985</v>
      </c>
      <c r="C3506" s="239" t="s">
        <v>532</v>
      </c>
      <c r="D3506" s="240"/>
    </row>
    <row r="3507" spans="2:4" ht="15" customHeight="1" x14ac:dyDescent="0.35">
      <c r="B3507" s="250" t="s">
        <v>317</v>
      </c>
      <c r="C3507" s="9" t="s">
        <v>318</v>
      </c>
      <c r="D3507" s="10" t="s">
        <v>319</v>
      </c>
    </row>
    <row r="3508" spans="2:4" ht="15" customHeight="1" x14ac:dyDescent="0.35">
      <c r="B3508" s="250"/>
      <c r="C3508" s="16" t="s">
        <v>830</v>
      </c>
      <c r="D3508" s="102"/>
    </row>
    <row r="3509" spans="2:4" ht="15" customHeight="1" x14ac:dyDescent="0.35">
      <c r="B3509" s="250"/>
      <c r="C3509" s="16" t="s">
        <v>831</v>
      </c>
      <c r="D3509" s="102"/>
    </row>
    <row r="3510" spans="2:4" ht="15" customHeight="1" x14ac:dyDescent="0.35">
      <c r="B3510" s="250"/>
      <c r="C3510" s="16" t="s">
        <v>1023</v>
      </c>
      <c r="D3510" s="102"/>
    </row>
    <row r="3511" spans="2:4" ht="15" customHeight="1" x14ac:dyDescent="0.35">
      <c r="B3511" s="110" t="s">
        <v>322</v>
      </c>
      <c r="C3511" s="239" t="s">
        <v>1024</v>
      </c>
      <c r="D3511" s="240"/>
    </row>
    <row r="3512" spans="2:4" ht="15" customHeight="1" x14ac:dyDescent="0.35">
      <c r="B3512" s="110" t="s">
        <v>323</v>
      </c>
      <c r="C3512" s="239" t="s">
        <v>759</v>
      </c>
      <c r="D3512" s="240"/>
    </row>
    <row r="3513" spans="2:4" ht="15" customHeight="1" x14ac:dyDescent="0.35">
      <c r="B3513" s="110" t="s">
        <v>324</v>
      </c>
      <c r="C3513" s="251" t="s">
        <v>325</v>
      </c>
      <c r="D3513" s="252"/>
    </row>
    <row r="3514" spans="2:4" ht="15" customHeight="1" thickBot="1" x14ac:dyDescent="0.4">
      <c r="B3514" s="11" t="s">
        <v>326</v>
      </c>
      <c r="C3514" s="270" t="s">
        <v>759</v>
      </c>
      <c r="D3514" s="246"/>
    </row>
    <row r="3516" spans="2:4" ht="15" customHeight="1" thickBot="1" x14ac:dyDescent="0.4"/>
    <row r="3517" spans="2:4" ht="15" customHeight="1" thickBot="1" x14ac:dyDescent="0.4">
      <c r="B3517" s="6"/>
      <c r="C3517" s="208" t="str" cm="1">
        <f t="array" aca="1" ref="C3517" ca="1">HYPERLINK("#"&amp;CELL("address",INDEX('Data Items List'!C:C,MATCH("Data Item", 'Data Items List'!C:C,0))),"Return to data items list")</f>
        <v>Return to data items list</v>
      </c>
      <c r="D3517" s="209"/>
    </row>
    <row r="3518" spans="2:4" ht="15" customHeight="1" x14ac:dyDescent="0.35">
      <c r="B3518" s="8" t="s">
        <v>304</v>
      </c>
      <c r="C3518" s="248" t="s">
        <v>181</v>
      </c>
      <c r="D3518" s="249"/>
    </row>
    <row r="3519" spans="2:4" ht="15" customHeight="1" x14ac:dyDescent="0.35">
      <c r="B3519" s="110" t="s">
        <v>305</v>
      </c>
      <c r="C3519" s="239" t="s">
        <v>759</v>
      </c>
      <c r="D3519" s="240"/>
    </row>
    <row r="3520" spans="2:4" ht="15" customHeight="1" x14ac:dyDescent="0.35">
      <c r="B3520" s="110" t="s">
        <v>307</v>
      </c>
      <c r="C3520" s="239" t="s">
        <v>849</v>
      </c>
      <c r="D3520" s="240"/>
    </row>
    <row r="3521" spans="2:4" ht="15" customHeight="1" x14ac:dyDescent="0.35">
      <c r="B3521" s="110" t="s">
        <v>309</v>
      </c>
      <c r="C3521" s="239" t="s">
        <v>760</v>
      </c>
      <c r="D3521" s="240"/>
    </row>
    <row r="3522" spans="2:4" ht="15" customHeight="1" x14ac:dyDescent="0.35">
      <c r="B3522" s="110" t="s">
        <v>311</v>
      </c>
      <c r="C3522" s="239" t="s">
        <v>1034</v>
      </c>
      <c r="D3522" s="240"/>
    </row>
    <row r="3523" spans="2:4" ht="15" customHeight="1" x14ac:dyDescent="0.35">
      <c r="B3523" s="110" t="s">
        <v>313</v>
      </c>
      <c r="C3523" s="239" t="s">
        <v>314</v>
      </c>
      <c r="D3523" s="240"/>
    </row>
    <row r="3524" spans="2:4" ht="15" customHeight="1" x14ac:dyDescent="0.35">
      <c r="B3524" s="110" t="s">
        <v>762</v>
      </c>
      <c r="C3524" s="105" t="s">
        <v>330</v>
      </c>
      <c r="D3524" s="106"/>
    </row>
    <row r="3525" spans="2:4" ht="15" customHeight="1" x14ac:dyDescent="0.35">
      <c r="B3525" s="110" t="s">
        <v>1985</v>
      </c>
      <c r="C3525" s="239" t="s">
        <v>532</v>
      </c>
      <c r="D3525" s="240"/>
    </row>
    <row r="3526" spans="2:4" ht="15" customHeight="1" x14ac:dyDescent="0.35">
      <c r="B3526" s="250" t="s">
        <v>317</v>
      </c>
      <c r="C3526" s="9" t="s">
        <v>318</v>
      </c>
      <c r="D3526" s="10" t="s">
        <v>319</v>
      </c>
    </row>
    <row r="3527" spans="2:4" ht="15" customHeight="1" x14ac:dyDescent="0.35">
      <c r="B3527" s="250"/>
      <c r="C3527" s="16" t="s">
        <v>830</v>
      </c>
      <c r="D3527" s="102"/>
    </row>
    <row r="3528" spans="2:4" ht="15" customHeight="1" x14ac:dyDescent="0.35">
      <c r="B3528" s="250"/>
      <c r="C3528" s="16" t="s">
        <v>831</v>
      </c>
      <c r="D3528" s="102"/>
    </row>
    <row r="3529" spans="2:4" ht="15" customHeight="1" x14ac:dyDescent="0.35">
      <c r="B3529" s="250"/>
      <c r="C3529" s="16" t="s">
        <v>1023</v>
      </c>
      <c r="D3529" s="102"/>
    </row>
    <row r="3530" spans="2:4" ht="15" customHeight="1" x14ac:dyDescent="0.35">
      <c r="B3530" s="110" t="s">
        <v>322</v>
      </c>
      <c r="C3530" s="239" t="s">
        <v>1024</v>
      </c>
      <c r="D3530" s="240"/>
    </row>
    <row r="3531" spans="2:4" ht="15" customHeight="1" x14ac:dyDescent="0.35">
      <c r="B3531" s="110" t="s">
        <v>323</v>
      </c>
      <c r="C3531" s="239" t="s">
        <v>759</v>
      </c>
      <c r="D3531" s="240"/>
    </row>
    <row r="3532" spans="2:4" ht="15" customHeight="1" x14ac:dyDescent="0.35">
      <c r="B3532" s="110" t="s">
        <v>324</v>
      </c>
      <c r="C3532" s="251" t="s">
        <v>325</v>
      </c>
      <c r="D3532" s="252"/>
    </row>
    <row r="3533" spans="2:4" ht="15" customHeight="1" thickBot="1" x14ac:dyDescent="0.4">
      <c r="B3533" s="11" t="s">
        <v>326</v>
      </c>
      <c r="C3533" s="270" t="s">
        <v>759</v>
      </c>
      <c r="D3533" s="246"/>
    </row>
    <row r="3535" spans="2:4" ht="15" customHeight="1" thickBot="1" x14ac:dyDescent="0.4"/>
    <row r="3536" spans="2:4" ht="15" customHeight="1" thickBot="1" x14ac:dyDescent="0.4">
      <c r="B3536" s="6"/>
      <c r="C3536" s="208" t="str" cm="1">
        <f t="array" aca="1" ref="C3536" ca="1">HYPERLINK("#"&amp;CELL("address",INDEX('Data Items List'!C:C,MATCH("Data Item", 'Data Items List'!C:C,0))),"Return to data items list")</f>
        <v>Return to data items list</v>
      </c>
      <c r="D3536" s="209"/>
    </row>
    <row r="3537" spans="2:4" ht="15" customHeight="1" x14ac:dyDescent="0.35">
      <c r="B3537" s="8" t="s">
        <v>304</v>
      </c>
      <c r="C3537" s="248" t="s">
        <v>182</v>
      </c>
      <c r="D3537" s="249"/>
    </row>
    <row r="3538" spans="2:4" ht="15" customHeight="1" x14ac:dyDescent="0.35">
      <c r="B3538" s="110" t="s">
        <v>305</v>
      </c>
      <c r="C3538" s="239" t="s">
        <v>759</v>
      </c>
      <c r="D3538" s="240"/>
    </row>
    <row r="3539" spans="2:4" ht="15" customHeight="1" x14ac:dyDescent="0.35">
      <c r="B3539" s="110" t="s">
        <v>307</v>
      </c>
      <c r="C3539" s="239" t="s">
        <v>849</v>
      </c>
      <c r="D3539" s="240"/>
    </row>
    <row r="3540" spans="2:4" ht="15" customHeight="1" x14ac:dyDescent="0.35">
      <c r="B3540" s="110" t="s">
        <v>309</v>
      </c>
      <c r="C3540" s="239" t="s">
        <v>760</v>
      </c>
      <c r="D3540" s="240"/>
    </row>
    <row r="3541" spans="2:4" ht="15" customHeight="1" x14ac:dyDescent="0.35">
      <c r="B3541" s="110" t="s">
        <v>311</v>
      </c>
      <c r="C3541" s="239" t="s">
        <v>1035</v>
      </c>
      <c r="D3541" s="240"/>
    </row>
    <row r="3542" spans="2:4" ht="15" customHeight="1" x14ac:dyDescent="0.35">
      <c r="B3542" s="110" t="s">
        <v>313</v>
      </c>
      <c r="C3542" s="239" t="s">
        <v>314</v>
      </c>
      <c r="D3542" s="240"/>
    </row>
    <row r="3543" spans="2:4" ht="15" customHeight="1" x14ac:dyDescent="0.35">
      <c r="B3543" s="110" t="s">
        <v>762</v>
      </c>
      <c r="C3543" s="105" t="s">
        <v>330</v>
      </c>
      <c r="D3543" s="106"/>
    </row>
    <row r="3544" spans="2:4" ht="15" customHeight="1" x14ac:dyDescent="0.35">
      <c r="B3544" s="110" t="s">
        <v>1985</v>
      </c>
      <c r="C3544" s="239" t="s">
        <v>532</v>
      </c>
      <c r="D3544" s="240"/>
    </row>
    <row r="3545" spans="2:4" ht="15" customHeight="1" x14ac:dyDescent="0.35">
      <c r="B3545" s="250" t="s">
        <v>317</v>
      </c>
      <c r="C3545" s="9" t="s">
        <v>318</v>
      </c>
      <c r="D3545" s="10" t="s">
        <v>319</v>
      </c>
    </row>
    <row r="3546" spans="2:4" ht="15" customHeight="1" x14ac:dyDescent="0.35">
      <c r="B3546" s="250"/>
      <c r="C3546" s="16" t="s">
        <v>830</v>
      </c>
      <c r="D3546" s="102"/>
    </row>
    <row r="3547" spans="2:4" ht="15" customHeight="1" x14ac:dyDescent="0.35">
      <c r="B3547" s="250"/>
      <c r="C3547" s="16" t="s">
        <v>831</v>
      </c>
      <c r="D3547" s="102"/>
    </row>
    <row r="3548" spans="2:4" ht="15" customHeight="1" x14ac:dyDescent="0.35">
      <c r="B3548" s="250"/>
      <c r="C3548" s="16" t="s">
        <v>1036</v>
      </c>
      <c r="D3548" s="102"/>
    </row>
    <row r="3549" spans="2:4" ht="15" customHeight="1" x14ac:dyDescent="0.35">
      <c r="B3549" s="110" t="s">
        <v>322</v>
      </c>
      <c r="C3549" s="239" t="s">
        <v>1037</v>
      </c>
      <c r="D3549" s="240"/>
    </row>
    <row r="3550" spans="2:4" ht="15" customHeight="1" x14ac:dyDescent="0.35">
      <c r="B3550" s="110" t="s">
        <v>323</v>
      </c>
      <c r="C3550" s="239" t="s">
        <v>759</v>
      </c>
      <c r="D3550" s="240"/>
    </row>
    <row r="3551" spans="2:4" ht="15" customHeight="1" x14ac:dyDescent="0.35">
      <c r="B3551" s="110" t="s">
        <v>324</v>
      </c>
      <c r="C3551" s="251" t="s">
        <v>325</v>
      </c>
      <c r="D3551" s="252"/>
    </row>
    <row r="3552" spans="2:4" ht="15" customHeight="1" thickBot="1" x14ac:dyDescent="0.4">
      <c r="B3552" s="11" t="s">
        <v>326</v>
      </c>
      <c r="C3552" s="270" t="s">
        <v>759</v>
      </c>
      <c r="D3552" s="246"/>
    </row>
    <row r="3554" spans="2:4" ht="15" customHeight="1" thickBot="1" x14ac:dyDescent="0.4"/>
    <row r="3555" spans="2:4" ht="15" customHeight="1" thickBot="1" x14ac:dyDescent="0.4">
      <c r="B3555" s="6"/>
      <c r="C3555" s="208" t="str" cm="1">
        <f t="array" aca="1" ref="C3555" ca="1">HYPERLINK("#"&amp;CELL("address",INDEX('Data Items List'!C:C,MATCH("Data Item", 'Data Items List'!C:C,0))),"Return to data items list")</f>
        <v>Return to data items list</v>
      </c>
      <c r="D3555" s="209"/>
    </row>
    <row r="3556" spans="2:4" ht="15" customHeight="1" x14ac:dyDescent="0.35">
      <c r="B3556" s="8" t="s">
        <v>304</v>
      </c>
      <c r="C3556" s="248" t="s">
        <v>183</v>
      </c>
      <c r="D3556" s="249"/>
    </row>
    <row r="3557" spans="2:4" ht="15" customHeight="1" x14ac:dyDescent="0.35">
      <c r="B3557" s="110" t="s">
        <v>305</v>
      </c>
      <c r="C3557" s="239" t="s">
        <v>759</v>
      </c>
      <c r="D3557" s="240"/>
    </row>
    <row r="3558" spans="2:4" ht="15" customHeight="1" x14ac:dyDescent="0.35">
      <c r="B3558" s="110" t="s">
        <v>307</v>
      </c>
      <c r="C3558" s="239" t="s">
        <v>849</v>
      </c>
      <c r="D3558" s="240"/>
    </row>
    <row r="3559" spans="2:4" ht="15" customHeight="1" x14ac:dyDescent="0.35">
      <c r="B3559" s="110" t="s">
        <v>309</v>
      </c>
      <c r="C3559" s="239" t="s">
        <v>760</v>
      </c>
      <c r="D3559" s="240"/>
    </row>
    <row r="3560" spans="2:4" ht="15" customHeight="1" x14ac:dyDescent="0.35">
      <c r="B3560" s="110" t="s">
        <v>311</v>
      </c>
      <c r="C3560" s="239" t="s">
        <v>1038</v>
      </c>
      <c r="D3560" s="240"/>
    </row>
    <row r="3561" spans="2:4" ht="15" customHeight="1" x14ac:dyDescent="0.35">
      <c r="B3561" s="110" t="s">
        <v>313</v>
      </c>
      <c r="C3561" s="239" t="s">
        <v>314</v>
      </c>
      <c r="D3561" s="240"/>
    </row>
    <row r="3562" spans="2:4" ht="15" customHeight="1" x14ac:dyDescent="0.35">
      <c r="B3562" s="110" t="s">
        <v>762</v>
      </c>
      <c r="C3562" s="105" t="s">
        <v>330</v>
      </c>
      <c r="D3562" s="106"/>
    </row>
    <row r="3563" spans="2:4" ht="15" customHeight="1" x14ac:dyDescent="0.35">
      <c r="B3563" s="110" t="s">
        <v>1985</v>
      </c>
      <c r="C3563" s="239" t="s">
        <v>532</v>
      </c>
      <c r="D3563" s="240"/>
    </row>
    <row r="3564" spans="2:4" ht="15" customHeight="1" x14ac:dyDescent="0.35">
      <c r="B3564" s="250" t="s">
        <v>317</v>
      </c>
      <c r="C3564" s="9" t="s">
        <v>318</v>
      </c>
      <c r="D3564" s="10" t="s">
        <v>319</v>
      </c>
    </row>
    <row r="3565" spans="2:4" ht="15" customHeight="1" x14ac:dyDescent="0.35">
      <c r="B3565" s="250"/>
      <c r="C3565" s="16" t="s">
        <v>830</v>
      </c>
      <c r="D3565" s="102"/>
    </row>
    <row r="3566" spans="2:4" ht="15" customHeight="1" x14ac:dyDescent="0.35">
      <c r="B3566" s="250"/>
      <c r="C3566" s="16" t="s">
        <v>831</v>
      </c>
      <c r="D3566" s="102"/>
    </row>
    <row r="3567" spans="2:4" ht="15" customHeight="1" x14ac:dyDescent="0.35">
      <c r="B3567" s="250"/>
      <c r="C3567" s="16" t="s">
        <v>1036</v>
      </c>
      <c r="D3567" s="102"/>
    </row>
    <row r="3568" spans="2:4" ht="15" customHeight="1" x14ac:dyDescent="0.35">
      <c r="B3568" s="110" t="s">
        <v>322</v>
      </c>
      <c r="C3568" s="239" t="s">
        <v>1037</v>
      </c>
      <c r="D3568" s="240"/>
    </row>
    <row r="3569" spans="2:4" ht="15" customHeight="1" x14ac:dyDescent="0.35">
      <c r="B3569" s="110" t="s">
        <v>323</v>
      </c>
      <c r="C3569" s="239" t="s">
        <v>759</v>
      </c>
      <c r="D3569" s="240"/>
    </row>
    <row r="3570" spans="2:4" ht="15" customHeight="1" x14ac:dyDescent="0.35">
      <c r="B3570" s="110" t="s">
        <v>324</v>
      </c>
      <c r="C3570" s="251" t="s">
        <v>325</v>
      </c>
      <c r="D3570" s="252"/>
    </row>
    <row r="3571" spans="2:4" ht="15" customHeight="1" thickBot="1" x14ac:dyDescent="0.4">
      <c r="B3571" s="11" t="s">
        <v>326</v>
      </c>
      <c r="C3571" s="270" t="s">
        <v>759</v>
      </c>
      <c r="D3571" s="246"/>
    </row>
    <row r="3573" spans="2:4" ht="15" customHeight="1" thickBot="1" x14ac:dyDescent="0.4"/>
    <row r="3574" spans="2:4" ht="15" customHeight="1" thickBot="1" x14ac:dyDescent="0.4">
      <c r="B3574" s="6"/>
      <c r="C3574" s="208" t="str" cm="1">
        <f t="array" aca="1" ref="C3574" ca="1">HYPERLINK("#"&amp;CELL("address",INDEX('Data Items List'!C:C,MATCH("Data Item", 'Data Items List'!C:C,0))),"Return to data items list")</f>
        <v>Return to data items list</v>
      </c>
      <c r="D3574" s="209"/>
    </row>
    <row r="3575" spans="2:4" ht="15" customHeight="1" x14ac:dyDescent="0.35">
      <c r="B3575" s="8" t="s">
        <v>304</v>
      </c>
      <c r="C3575" s="248" t="s">
        <v>184</v>
      </c>
      <c r="D3575" s="249"/>
    </row>
    <row r="3576" spans="2:4" ht="15" customHeight="1" x14ac:dyDescent="0.35">
      <c r="B3576" s="110" t="s">
        <v>305</v>
      </c>
      <c r="C3576" s="239" t="s">
        <v>759</v>
      </c>
      <c r="D3576" s="240"/>
    </row>
    <row r="3577" spans="2:4" ht="15" customHeight="1" x14ac:dyDescent="0.35">
      <c r="B3577" s="110" t="s">
        <v>307</v>
      </c>
      <c r="C3577" s="239" t="s">
        <v>849</v>
      </c>
      <c r="D3577" s="240"/>
    </row>
    <row r="3578" spans="2:4" ht="15" customHeight="1" x14ac:dyDescent="0.35">
      <c r="B3578" s="110" t="s">
        <v>309</v>
      </c>
      <c r="C3578" s="239" t="s">
        <v>760</v>
      </c>
      <c r="D3578" s="240"/>
    </row>
    <row r="3579" spans="2:4" ht="15" customHeight="1" x14ac:dyDescent="0.35">
      <c r="B3579" s="110" t="s">
        <v>311</v>
      </c>
      <c r="C3579" s="239" t="s">
        <v>1039</v>
      </c>
      <c r="D3579" s="240"/>
    </row>
    <row r="3580" spans="2:4" ht="15" customHeight="1" x14ac:dyDescent="0.35">
      <c r="B3580" s="110" t="s">
        <v>313</v>
      </c>
      <c r="C3580" s="239" t="s">
        <v>314</v>
      </c>
      <c r="D3580" s="240"/>
    </row>
    <row r="3581" spans="2:4" ht="15" customHeight="1" x14ac:dyDescent="0.35">
      <c r="B3581" s="110" t="s">
        <v>762</v>
      </c>
      <c r="C3581" s="105" t="s">
        <v>330</v>
      </c>
      <c r="D3581" s="106"/>
    </row>
    <row r="3582" spans="2:4" ht="15" customHeight="1" x14ac:dyDescent="0.35">
      <c r="B3582" s="110" t="s">
        <v>1985</v>
      </c>
      <c r="C3582" s="239" t="s">
        <v>532</v>
      </c>
      <c r="D3582" s="240"/>
    </row>
    <row r="3583" spans="2:4" ht="15" customHeight="1" x14ac:dyDescent="0.35">
      <c r="B3583" s="250" t="s">
        <v>317</v>
      </c>
      <c r="C3583" s="9" t="s">
        <v>318</v>
      </c>
      <c r="D3583" s="10" t="s">
        <v>319</v>
      </c>
    </row>
    <row r="3584" spans="2:4" ht="15" customHeight="1" x14ac:dyDescent="0.35">
      <c r="B3584" s="250"/>
      <c r="C3584" s="16" t="s">
        <v>830</v>
      </c>
      <c r="D3584" s="102"/>
    </row>
    <row r="3585" spans="2:4" ht="15" customHeight="1" x14ac:dyDescent="0.35">
      <c r="B3585" s="250"/>
      <c r="C3585" s="16" t="s">
        <v>831</v>
      </c>
      <c r="D3585" s="102"/>
    </row>
    <row r="3586" spans="2:4" ht="15" customHeight="1" x14ac:dyDescent="0.35">
      <c r="B3586" s="250"/>
      <c r="C3586" s="16" t="s">
        <v>1036</v>
      </c>
      <c r="D3586" s="102"/>
    </row>
    <row r="3587" spans="2:4" ht="15" customHeight="1" x14ac:dyDescent="0.35">
      <c r="B3587" s="110" t="s">
        <v>322</v>
      </c>
      <c r="C3587" s="239" t="s">
        <v>1037</v>
      </c>
      <c r="D3587" s="240"/>
    </row>
    <row r="3588" spans="2:4" ht="15" customHeight="1" x14ac:dyDescent="0.35">
      <c r="B3588" s="110" t="s">
        <v>323</v>
      </c>
      <c r="C3588" s="239" t="s">
        <v>759</v>
      </c>
      <c r="D3588" s="240"/>
    </row>
    <row r="3589" spans="2:4" ht="15" customHeight="1" x14ac:dyDescent="0.35">
      <c r="B3589" s="110" t="s">
        <v>324</v>
      </c>
      <c r="C3589" s="251" t="s">
        <v>325</v>
      </c>
      <c r="D3589" s="252"/>
    </row>
    <row r="3590" spans="2:4" ht="15" customHeight="1" thickBot="1" x14ac:dyDescent="0.4">
      <c r="B3590" s="11" t="s">
        <v>326</v>
      </c>
      <c r="C3590" s="270" t="s">
        <v>759</v>
      </c>
      <c r="D3590" s="246"/>
    </row>
    <row r="3592" spans="2:4" ht="15" customHeight="1" thickBot="1" x14ac:dyDescent="0.4"/>
    <row r="3593" spans="2:4" ht="15" customHeight="1" thickBot="1" x14ac:dyDescent="0.4">
      <c r="B3593" s="6"/>
      <c r="C3593" s="208" t="str" cm="1">
        <f t="array" aca="1" ref="C3593" ca="1">HYPERLINK("#"&amp;CELL("address",INDEX('Data Items List'!C:C,MATCH("Data Item", 'Data Items List'!C:C,0))),"Return to data items list")</f>
        <v>Return to data items list</v>
      </c>
      <c r="D3593" s="209"/>
    </row>
    <row r="3594" spans="2:4" ht="15" customHeight="1" x14ac:dyDescent="0.35">
      <c r="B3594" s="8" t="s">
        <v>304</v>
      </c>
      <c r="C3594" s="248" t="s">
        <v>185</v>
      </c>
      <c r="D3594" s="249"/>
    </row>
    <row r="3595" spans="2:4" ht="15" customHeight="1" x14ac:dyDescent="0.35">
      <c r="B3595" s="110" t="s">
        <v>305</v>
      </c>
      <c r="C3595" s="239" t="s">
        <v>759</v>
      </c>
      <c r="D3595" s="240"/>
    </row>
    <row r="3596" spans="2:4" ht="15" customHeight="1" x14ac:dyDescent="0.35">
      <c r="B3596" s="110" t="s">
        <v>307</v>
      </c>
      <c r="C3596" s="239" t="s">
        <v>849</v>
      </c>
      <c r="D3596" s="240"/>
    </row>
    <row r="3597" spans="2:4" ht="15" customHeight="1" x14ac:dyDescent="0.35">
      <c r="B3597" s="110" t="s">
        <v>309</v>
      </c>
      <c r="C3597" s="239" t="s">
        <v>760</v>
      </c>
      <c r="D3597" s="240"/>
    </row>
    <row r="3598" spans="2:4" ht="15" customHeight="1" x14ac:dyDescent="0.35">
      <c r="B3598" s="110" t="s">
        <v>311</v>
      </c>
      <c r="C3598" s="239" t="s">
        <v>1040</v>
      </c>
      <c r="D3598" s="240"/>
    </row>
    <row r="3599" spans="2:4" ht="15" customHeight="1" x14ac:dyDescent="0.35">
      <c r="B3599" s="110" t="s">
        <v>313</v>
      </c>
      <c r="C3599" s="239" t="s">
        <v>314</v>
      </c>
      <c r="D3599" s="240"/>
    </row>
    <row r="3600" spans="2:4" ht="15" customHeight="1" x14ac:dyDescent="0.35">
      <c r="B3600" s="110" t="s">
        <v>762</v>
      </c>
      <c r="C3600" s="105" t="s">
        <v>330</v>
      </c>
      <c r="D3600" s="106"/>
    </row>
    <row r="3601" spans="2:4" ht="15" customHeight="1" x14ac:dyDescent="0.35">
      <c r="B3601" s="110" t="s">
        <v>1985</v>
      </c>
      <c r="C3601" s="239" t="s">
        <v>532</v>
      </c>
      <c r="D3601" s="240"/>
    </row>
    <row r="3602" spans="2:4" ht="15" customHeight="1" x14ac:dyDescent="0.35">
      <c r="B3602" s="250" t="s">
        <v>317</v>
      </c>
      <c r="C3602" s="9" t="s">
        <v>318</v>
      </c>
      <c r="D3602" s="10" t="s">
        <v>319</v>
      </c>
    </row>
    <row r="3603" spans="2:4" ht="15" customHeight="1" x14ac:dyDescent="0.35">
      <c r="B3603" s="250"/>
      <c r="C3603" s="16" t="s">
        <v>830</v>
      </c>
      <c r="D3603" s="102"/>
    </row>
    <row r="3604" spans="2:4" ht="15" customHeight="1" x14ac:dyDescent="0.35">
      <c r="B3604" s="250"/>
      <c r="C3604" s="16" t="s">
        <v>831</v>
      </c>
      <c r="D3604" s="102"/>
    </row>
    <row r="3605" spans="2:4" ht="15" customHeight="1" x14ac:dyDescent="0.35">
      <c r="B3605" s="250"/>
      <c r="C3605" s="16" t="s">
        <v>1036</v>
      </c>
      <c r="D3605" s="102"/>
    </row>
    <row r="3606" spans="2:4" ht="15" customHeight="1" x14ac:dyDescent="0.35">
      <c r="B3606" s="110" t="s">
        <v>322</v>
      </c>
      <c r="C3606" s="239" t="s">
        <v>1037</v>
      </c>
      <c r="D3606" s="240"/>
    </row>
    <row r="3607" spans="2:4" ht="15" customHeight="1" x14ac:dyDescent="0.35">
      <c r="B3607" s="110" t="s">
        <v>323</v>
      </c>
      <c r="C3607" s="239" t="s">
        <v>759</v>
      </c>
      <c r="D3607" s="240"/>
    </row>
    <row r="3608" spans="2:4" ht="15" customHeight="1" x14ac:dyDescent="0.35">
      <c r="B3608" s="110" t="s">
        <v>324</v>
      </c>
      <c r="C3608" s="251" t="s">
        <v>325</v>
      </c>
      <c r="D3608" s="252"/>
    </row>
    <row r="3609" spans="2:4" ht="15" customHeight="1" thickBot="1" x14ac:dyDescent="0.4">
      <c r="B3609" s="11" t="s">
        <v>326</v>
      </c>
      <c r="C3609" s="270" t="s">
        <v>759</v>
      </c>
      <c r="D3609" s="246"/>
    </row>
    <row r="3611" spans="2:4" ht="15" customHeight="1" thickBot="1" x14ac:dyDescent="0.4"/>
    <row r="3612" spans="2:4" ht="15" customHeight="1" thickBot="1" x14ac:dyDescent="0.4">
      <c r="B3612" s="6"/>
      <c r="C3612" s="208" t="str" cm="1">
        <f t="array" aca="1" ref="C3612" ca="1">HYPERLINK("#"&amp;CELL("address",INDEX('Data Items List'!C:C,MATCH("Data Item", 'Data Items List'!C:C,0))),"Return to data items list")</f>
        <v>Return to data items list</v>
      </c>
      <c r="D3612" s="209"/>
    </row>
    <row r="3613" spans="2:4" ht="15" customHeight="1" x14ac:dyDescent="0.35">
      <c r="B3613" s="8" t="s">
        <v>304</v>
      </c>
      <c r="C3613" s="248" t="s">
        <v>186</v>
      </c>
      <c r="D3613" s="249"/>
    </row>
    <row r="3614" spans="2:4" ht="15" customHeight="1" x14ac:dyDescent="0.35">
      <c r="B3614" s="110" t="s">
        <v>305</v>
      </c>
      <c r="C3614" s="239" t="s">
        <v>759</v>
      </c>
      <c r="D3614" s="240"/>
    </row>
    <row r="3615" spans="2:4" ht="15" customHeight="1" x14ac:dyDescent="0.35">
      <c r="B3615" s="110" t="s">
        <v>307</v>
      </c>
      <c r="C3615" s="239" t="s">
        <v>849</v>
      </c>
      <c r="D3615" s="240"/>
    </row>
    <row r="3616" spans="2:4" ht="15" customHeight="1" x14ac:dyDescent="0.35">
      <c r="B3616" s="110" t="s">
        <v>309</v>
      </c>
      <c r="C3616" s="239" t="s">
        <v>760</v>
      </c>
      <c r="D3616" s="240"/>
    </row>
    <row r="3617" spans="2:4" ht="15" customHeight="1" x14ac:dyDescent="0.35">
      <c r="B3617" s="110" t="s">
        <v>311</v>
      </c>
      <c r="C3617" s="239" t="s">
        <v>1041</v>
      </c>
      <c r="D3617" s="240"/>
    </row>
    <row r="3618" spans="2:4" ht="15" customHeight="1" x14ac:dyDescent="0.35">
      <c r="B3618" s="110" t="s">
        <v>313</v>
      </c>
      <c r="C3618" s="239" t="s">
        <v>314</v>
      </c>
      <c r="D3618" s="240"/>
    </row>
    <row r="3619" spans="2:4" ht="15" customHeight="1" x14ac:dyDescent="0.35">
      <c r="B3619" s="110" t="s">
        <v>762</v>
      </c>
      <c r="C3619" s="105" t="s">
        <v>330</v>
      </c>
      <c r="D3619" s="106"/>
    </row>
    <row r="3620" spans="2:4" ht="15" customHeight="1" x14ac:dyDescent="0.35">
      <c r="B3620" s="110" t="s">
        <v>1985</v>
      </c>
      <c r="C3620" s="239" t="s">
        <v>532</v>
      </c>
      <c r="D3620" s="240"/>
    </row>
    <row r="3621" spans="2:4" ht="15" customHeight="1" x14ac:dyDescent="0.35">
      <c r="B3621" s="250" t="s">
        <v>317</v>
      </c>
      <c r="C3621" s="9" t="s">
        <v>318</v>
      </c>
      <c r="D3621" s="10" t="s">
        <v>319</v>
      </c>
    </row>
    <row r="3622" spans="2:4" ht="15" customHeight="1" x14ac:dyDescent="0.35">
      <c r="B3622" s="250"/>
      <c r="C3622" s="16" t="s">
        <v>830</v>
      </c>
      <c r="D3622" s="102"/>
    </row>
    <row r="3623" spans="2:4" ht="15" customHeight="1" x14ac:dyDescent="0.35">
      <c r="B3623" s="250"/>
      <c r="C3623" s="16" t="s">
        <v>831</v>
      </c>
      <c r="D3623" s="102"/>
    </row>
    <row r="3624" spans="2:4" ht="15" customHeight="1" x14ac:dyDescent="0.35">
      <c r="B3624" s="250"/>
      <c r="C3624" s="16" t="s">
        <v>1036</v>
      </c>
      <c r="D3624" s="102"/>
    </row>
    <row r="3625" spans="2:4" ht="15" customHeight="1" x14ac:dyDescent="0.35">
      <c r="B3625" s="110" t="s">
        <v>322</v>
      </c>
      <c r="C3625" s="239" t="s">
        <v>1037</v>
      </c>
      <c r="D3625" s="240"/>
    </row>
    <row r="3626" spans="2:4" ht="15" customHeight="1" x14ac:dyDescent="0.35">
      <c r="B3626" s="110" t="s">
        <v>323</v>
      </c>
      <c r="C3626" s="239" t="s">
        <v>759</v>
      </c>
      <c r="D3626" s="240"/>
    </row>
    <row r="3627" spans="2:4" ht="15" customHeight="1" x14ac:dyDescent="0.35">
      <c r="B3627" s="110" t="s">
        <v>324</v>
      </c>
      <c r="C3627" s="251" t="s">
        <v>325</v>
      </c>
      <c r="D3627" s="252"/>
    </row>
    <row r="3628" spans="2:4" ht="15" customHeight="1" thickBot="1" x14ac:dyDescent="0.4">
      <c r="B3628" s="11" t="s">
        <v>326</v>
      </c>
      <c r="C3628" s="270" t="s">
        <v>759</v>
      </c>
      <c r="D3628" s="246"/>
    </row>
    <row r="3630" spans="2:4" ht="15" customHeight="1" thickBot="1" x14ac:dyDescent="0.4"/>
    <row r="3631" spans="2:4" ht="15" customHeight="1" thickBot="1" x14ac:dyDescent="0.4">
      <c r="B3631" s="6"/>
      <c r="C3631" s="208" t="str" cm="1">
        <f t="array" aca="1" ref="C3631" ca="1">HYPERLINK("#"&amp;CELL("address",INDEX('Data Items List'!C:C,MATCH("Data Item", 'Data Items List'!C:C,0))),"Return to data items list")</f>
        <v>Return to data items list</v>
      </c>
      <c r="D3631" s="209"/>
    </row>
    <row r="3632" spans="2:4" ht="15" customHeight="1" x14ac:dyDescent="0.35">
      <c r="B3632" s="8" t="s">
        <v>304</v>
      </c>
      <c r="C3632" s="248" t="s">
        <v>187</v>
      </c>
      <c r="D3632" s="249"/>
    </row>
    <row r="3633" spans="2:4" ht="15" customHeight="1" x14ac:dyDescent="0.35">
      <c r="B3633" s="110" t="s">
        <v>305</v>
      </c>
      <c r="C3633" s="239" t="s">
        <v>759</v>
      </c>
      <c r="D3633" s="240"/>
    </row>
    <row r="3634" spans="2:4" ht="15" customHeight="1" x14ac:dyDescent="0.35">
      <c r="B3634" s="110" t="s">
        <v>307</v>
      </c>
      <c r="C3634" s="239" t="s">
        <v>849</v>
      </c>
      <c r="D3634" s="240"/>
    </row>
    <row r="3635" spans="2:4" ht="15" customHeight="1" x14ac:dyDescent="0.35">
      <c r="B3635" s="110" t="s">
        <v>309</v>
      </c>
      <c r="C3635" s="239" t="s">
        <v>760</v>
      </c>
      <c r="D3635" s="240"/>
    </row>
    <row r="3636" spans="2:4" ht="15" customHeight="1" x14ac:dyDescent="0.35">
      <c r="B3636" s="110" t="s">
        <v>311</v>
      </c>
      <c r="C3636" s="239" t="s">
        <v>1042</v>
      </c>
      <c r="D3636" s="240"/>
    </row>
    <row r="3637" spans="2:4" ht="15" customHeight="1" x14ac:dyDescent="0.35">
      <c r="B3637" s="110" t="s">
        <v>313</v>
      </c>
      <c r="C3637" s="239" t="s">
        <v>314</v>
      </c>
      <c r="D3637" s="240"/>
    </row>
    <row r="3638" spans="2:4" ht="15" customHeight="1" x14ac:dyDescent="0.35">
      <c r="B3638" s="110" t="s">
        <v>762</v>
      </c>
      <c r="C3638" s="105" t="s">
        <v>330</v>
      </c>
      <c r="D3638" s="106"/>
    </row>
    <row r="3639" spans="2:4" ht="15" customHeight="1" x14ac:dyDescent="0.35">
      <c r="B3639" s="110" t="s">
        <v>1985</v>
      </c>
      <c r="C3639" s="239" t="s">
        <v>532</v>
      </c>
      <c r="D3639" s="240"/>
    </row>
    <row r="3640" spans="2:4" ht="15" customHeight="1" x14ac:dyDescent="0.35">
      <c r="B3640" s="250" t="s">
        <v>317</v>
      </c>
      <c r="C3640" s="9" t="s">
        <v>318</v>
      </c>
      <c r="D3640" s="10" t="s">
        <v>319</v>
      </c>
    </row>
    <row r="3641" spans="2:4" ht="15" customHeight="1" x14ac:dyDescent="0.35">
      <c r="B3641" s="250"/>
      <c r="C3641" s="16" t="s">
        <v>830</v>
      </c>
      <c r="D3641" s="102"/>
    </row>
    <row r="3642" spans="2:4" ht="15" customHeight="1" x14ac:dyDescent="0.35">
      <c r="B3642" s="250"/>
      <c r="C3642" s="16" t="s">
        <v>831</v>
      </c>
      <c r="D3642" s="102"/>
    </row>
    <row r="3643" spans="2:4" ht="15" customHeight="1" x14ac:dyDescent="0.35">
      <c r="B3643" s="250"/>
      <c r="C3643" s="16" t="s">
        <v>1036</v>
      </c>
      <c r="D3643" s="102"/>
    </row>
    <row r="3644" spans="2:4" ht="15" customHeight="1" x14ac:dyDescent="0.35">
      <c r="B3644" s="110" t="s">
        <v>322</v>
      </c>
      <c r="C3644" s="239" t="s">
        <v>1037</v>
      </c>
      <c r="D3644" s="240"/>
    </row>
    <row r="3645" spans="2:4" ht="15" customHeight="1" x14ac:dyDescent="0.35">
      <c r="B3645" s="110" t="s">
        <v>323</v>
      </c>
      <c r="C3645" s="239" t="s">
        <v>759</v>
      </c>
      <c r="D3645" s="240"/>
    </row>
    <row r="3646" spans="2:4" ht="15" customHeight="1" x14ac:dyDescent="0.35">
      <c r="B3646" s="110" t="s">
        <v>324</v>
      </c>
      <c r="C3646" s="251" t="s">
        <v>325</v>
      </c>
      <c r="D3646" s="252"/>
    </row>
    <row r="3647" spans="2:4" ht="15" customHeight="1" thickBot="1" x14ac:dyDescent="0.4">
      <c r="B3647" s="11" t="s">
        <v>326</v>
      </c>
      <c r="C3647" s="270" t="s">
        <v>759</v>
      </c>
      <c r="D3647" s="246"/>
    </row>
    <row r="3649" spans="2:4" ht="15" customHeight="1" thickBot="1" x14ac:dyDescent="0.4"/>
    <row r="3650" spans="2:4" ht="15" customHeight="1" thickBot="1" x14ac:dyDescent="0.4">
      <c r="B3650" s="6"/>
      <c r="C3650" s="208" t="str" cm="1">
        <f t="array" aca="1" ref="C3650" ca="1">HYPERLINK("#"&amp;CELL("address",INDEX('Data Items List'!C:C,MATCH("Data Item", 'Data Items List'!C:C,0))),"Return to data items list")</f>
        <v>Return to data items list</v>
      </c>
      <c r="D3650" s="209"/>
    </row>
    <row r="3651" spans="2:4" ht="15" customHeight="1" x14ac:dyDescent="0.35">
      <c r="B3651" s="8" t="s">
        <v>304</v>
      </c>
      <c r="C3651" s="248" t="s">
        <v>188</v>
      </c>
      <c r="D3651" s="249"/>
    </row>
    <row r="3652" spans="2:4" ht="15" customHeight="1" x14ac:dyDescent="0.35">
      <c r="B3652" s="110" t="s">
        <v>305</v>
      </c>
      <c r="C3652" s="239" t="s">
        <v>759</v>
      </c>
      <c r="D3652" s="240"/>
    </row>
    <row r="3653" spans="2:4" ht="15" customHeight="1" x14ac:dyDescent="0.35">
      <c r="B3653" s="110" t="s">
        <v>307</v>
      </c>
      <c r="C3653" s="239" t="s">
        <v>849</v>
      </c>
      <c r="D3653" s="240"/>
    </row>
    <row r="3654" spans="2:4" ht="15" customHeight="1" x14ac:dyDescent="0.35">
      <c r="B3654" s="110" t="s">
        <v>309</v>
      </c>
      <c r="C3654" s="239" t="s">
        <v>760</v>
      </c>
      <c r="D3654" s="240"/>
    </row>
    <row r="3655" spans="2:4" ht="15" customHeight="1" x14ac:dyDescent="0.35">
      <c r="B3655" s="110" t="s">
        <v>311</v>
      </c>
      <c r="C3655" s="239" t="s">
        <v>1043</v>
      </c>
      <c r="D3655" s="240"/>
    </row>
    <row r="3656" spans="2:4" ht="15" customHeight="1" x14ac:dyDescent="0.35">
      <c r="B3656" s="110" t="s">
        <v>313</v>
      </c>
      <c r="C3656" s="239" t="s">
        <v>314</v>
      </c>
      <c r="D3656" s="240"/>
    </row>
    <row r="3657" spans="2:4" ht="15" customHeight="1" x14ac:dyDescent="0.35">
      <c r="B3657" s="110" t="s">
        <v>762</v>
      </c>
      <c r="C3657" s="105" t="s">
        <v>330</v>
      </c>
      <c r="D3657" s="106"/>
    </row>
    <row r="3658" spans="2:4" ht="15" customHeight="1" x14ac:dyDescent="0.35">
      <c r="B3658" s="175" t="s">
        <v>1985</v>
      </c>
      <c r="C3658" s="239" t="s">
        <v>532</v>
      </c>
      <c r="D3658" s="240"/>
    </row>
    <row r="3659" spans="2:4" ht="15" customHeight="1" x14ac:dyDescent="0.35">
      <c r="B3659" s="250" t="s">
        <v>317</v>
      </c>
      <c r="C3659" s="9" t="s">
        <v>318</v>
      </c>
      <c r="D3659" s="10" t="s">
        <v>319</v>
      </c>
    </row>
    <row r="3660" spans="2:4" ht="15" customHeight="1" x14ac:dyDescent="0.35">
      <c r="B3660" s="250"/>
      <c r="C3660" s="16" t="s">
        <v>830</v>
      </c>
      <c r="D3660" s="102"/>
    </row>
    <row r="3661" spans="2:4" ht="15" customHeight="1" x14ac:dyDescent="0.35">
      <c r="B3661" s="250"/>
      <c r="C3661" s="16" t="s">
        <v>831</v>
      </c>
      <c r="D3661" s="102"/>
    </row>
    <row r="3662" spans="2:4" ht="15" customHeight="1" x14ac:dyDescent="0.35">
      <c r="B3662" s="250"/>
      <c r="C3662" s="16" t="s">
        <v>1036</v>
      </c>
      <c r="D3662" s="102"/>
    </row>
    <row r="3663" spans="2:4" ht="15" customHeight="1" x14ac:dyDescent="0.35">
      <c r="B3663" s="110" t="s">
        <v>322</v>
      </c>
      <c r="C3663" s="239" t="s">
        <v>1037</v>
      </c>
      <c r="D3663" s="240"/>
    </row>
    <row r="3664" spans="2:4" ht="15" customHeight="1" x14ac:dyDescent="0.35">
      <c r="B3664" s="110" t="s">
        <v>323</v>
      </c>
      <c r="C3664" s="239" t="s">
        <v>759</v>
      </c>
      <c r="D3664" s="240"/>
    </row>
    <row r="3665" spans="2:4" ht="15" customHeight="1" x14ac:dyDescent="0.35">
      <c r="B3665" s="110" t="s">
        <v>324</v>
      </c>
      <c r="C3665" s="251" t="s">
        <v>325</v>
      </c>
      <c r="D3665" s="252"/>
    </row>
    <row r="3666" spans="2:4" ht="15" customHeight="1" thickBot="1" x14ac:dyDescent="0.4">
      <c r="B3666" s="11" t="s">
        <v>326</v>
      </c>
      <c r="C3666" s="270" t="s">
        <v>759</v>
      </c>
      <c r="D3666" s="246"/>
    </row>
    <row r="3668" spans="2:4" ht="15" customHeight="1" thickBot="1" x14ac:dyDescent="0.4"/>
    <row r="3669" spans="2:4" ht="15" customHeight="1" thickBot="1" x14ac:dyDescent="0.4">
      <c r="B3669" s="6"/>
      <c r="C3669" s="208" t="str" cm="1">
        <f t="array" aca="1" ref="C3669" ca="1">HYPERLINK("#"&amp;CELL("address",INDEX('Data Items List'!C:C,MATCH("Data Item", 'Data Items List'!C:C,0))),"Return to data items list")</f>
        <v>Return to data items list</v>
      </c>
      <c r="D3669" s="209"/>
    </row>
    <row r="3670" spans="2:4" ht="15" customHeight="1" x14ac:dyDescent="0.35">
      <c r="B3670" s="8" t="s">
        <v>304</v>
      </c>
      <c r="C3670" s="248" t="s">
        <v>189</v>
      </c>
      <c r="D3670" s="249"/>
    </row>
    <row r="3671" spans="2:4" ht="15" customHeight="1" x14ac:dyDescent="0.35">
      <c r="B3671" s="110" t="s">
        <v>305</v>
      </c>
      <c r="C3671" s="239" t="s">
        <v>759</v>
      </c>
      <c r="D3671" s="240"/>
    </row>
    <row r="3672" spans="2:4" ht="15" customHeight="1" x14ac:dyDescent="0.35">
      <c r="B3672" s="110" t="s">
        <v>307</v>
      </c>
      <c r="C3672" s="239" t="s">
        <v>849</v>
      </c>
      <c r="D3672" s="240"/>
    </row>
    <row r="3673" spans="2:4" ht="15" customHeight="1" x14ac:dyDescent="0.35">
      <c r="B3673" s="110" t="s">
        <v>309</v>
      </c>
      <c r="C3673" s="239" t="s">
        <v>760</v>
      </c>
      <c r="D3673" s="240"/>
    </row>
    <row r="3674" spans="2:4" ht="15" customHeight="1" x14ac:dyDescent="0.35">
      <c r="B3674" s="110" t="s">
        <v>311</v>
      </c>
      <c r="C3674" s="239" t="s">
        <v>1044</v>
      </c>
      <c r="D3674" s="240"/>
    </row>
    <row r="3675" spans="2:4" ht="15" customHeight="1" x14ac:dyDescent="0.35">
      <c r="B3675" s="110" t="s">
        <v>313</v>
      </c>
      <c r="C3675" s="239" t="s">
        <v>314</v>
      </c>
      <c r="D3675" s="240"/>
    </row>
    <row r="3676" spans="2:4" ht="15" customHeight="1" x14ac:dyDescent="0.35">
      <c r="B3676" s="110" t="s">
        <v>762</v>
      </c>
      <c r="C3676" s="105" t="s">
        <v>330</v>
      </c>
      <c r="D3676" s="106"/>
    </row>
    <row r="3677" spans="2:4" ht="15" customHeight="1" x14ac:dyDescent="0.35">
      <c r="B3677" s="110" t="s">
        <v>1985</v>
      </c>
      <c r="C3677" s="239" t="s">
        <v>532</v>
      </c>
      <c r="D3677" s="240"/>
    </row>
    <row r="3678" spans="2:4" ht="15" customHeight="1" x14ac:dyDescent="0.35">
      <c r="B3678" s="250" t="s">
        <v>317</v>
      </c>
      <c r="C3678" s="9" t="s">
        <v>318</v>
      </c>
      <c r="D3678" s="10" t="s">
        <v>319</v>
      </c>
    </row>
    <row r="3679" spans="2:4" ht="15" customHeight="1" x14ac:dyDescent="0.35">
      <c r="B3679" s="250"/>
      <c r="C3679" s="22">
        <v>0</v>
      </c>
      <c r="D3679" s="10"/>
    </row>
    <row r="3680" spans="2:4" ht="15" customHeight="1" x14ac:dyDescent="0.35">
      <c r="B3680" s="250"/>
      <c r="C3680" s="22">
        <v>1</v>
      </c>
      <c r="D3680" s="10"/>
    </row>
    <row r="3681" spans="2:4" ht="15" customHeight="1" x14ac:dyDescent="0.35">
      <c r="B3681" s="250"/>
      <c r="C3681" s="22">
        <v>2</v>
      </c>
      <c r="D3681" s="10"/>
    </row>
    <row r="3682" spans="2:4" ht="15" customHeight="1" x14ac:dyDescent="0.35">
      <c r="B3682" s="250"/>
      <c r="C3682" s="22">
        <v>4</v>
      </c>
      <c r="D3682" s="10"/>
    </row>
    <row r="3683" spans="2:4" ht="15" customHeight="1" x14ac:dyDescent="0.35">
      <c r="B3683" s="250"/>
      <c r="C3683" s="16" t="s">
        <v>1045</v>
      </c>
      <c r="D3683" s="102"/>
    </row>
    <row r="3684" spans="2:4" ht="15" customHeight="1" x14ac:dyDescent="0.35">
      <c r="B3684" s="250"/>
      <c r="C3684" s="16" t="s">
        <v>847</v>
      </c>
      <c r="D3684" s="102"/>
    </row>
    <row r="3685" spans="2:4" ht="15" customHeight="1" x14ac:dyDescent="0.35">
      <c r="B3685" s="110" t="s">
        <v>322</v>
      </c>
      <c r="C3685" s="239" t="s">
        <v>1046</v>
      </c>
      <c r="D3685" s="240"/>
    </row>
    <row r="3686" spans="2:4" ht="15" customHeight="1" x14ac:dyDescent="0.35">
      <c r="B3686" s="110" t="s">
        <v>323</v>
      </c>
      <c r="C3686" s="239" t="s">
        <v>759</v>
      </c>
      <c r="D3686" s="240"/>
    </row>
    <row r="3687" spans="2:4" ht="15" customHeight="1" x14ac:dyDescent="0.35">
      <c r="B3687" s="110" t="s">
        <v>324</v>
      </c>
      <c r="C3687" s="251" t="s">
        <v>464</v>
      </c>
      <c r="D3687" s="258"/>
    </row>
    <row r="3688" spans="2:4" ht="15" customHeight="1" thickBot="1" x14ac:dyDescent="0.4">
      <c r="B3688" s="11" t="s">
        <v>326</v>
      </c>
      <c r="C3688" s="270" t="s">
        <v>759</v>
      </c>
      <c r="D3688" s="246"/>
    </row>
    <row r="3690" spans="2:4" ht="15" customHeight="1" thickBot="1" x14ac:dyDescent="0.4"/>
    <row r="3691" spans="2:4" ht="15" customHeight="1" thickBot="1" x14ac:dyDescent="0.4">
      <c r="B3691" s="6"/>
      <c r="C3691" s="208" t="str" cm="1">
        <f t="array" aca="1" ref="C3691" ca="1">HYPERLINK("#"&amp;CELL("address",INDEX('Data Items List'!C:C,MATCH("Data Item", 'Data Items List'!C:C,0))),"Return to data items list")</f>
        <v>Return to data items list</v>
      </c>
      <c r="D3691" s="209"/>
    </row>
    <row r="3692" spans="2:4" ht="15" customHeight="1" x14ac:dyDescent="0.35">
      <c r="B3692" s="8" t="s">
        <v>304</v>
      </c>
      <c r="C3692" s="248" t="s">
        <v>190</v>
      </c>
      <c r="D3692" s="249"/>
    </row>
    <row r="3693" spans="2:4" ht="15" customHeight="1" x14ac:dyDescent="0.35">
      <c r="B3693" s="110" t="s">
        <v>305</v>
      </c>
      <c r="C3693" s="239" t="s">
        <v>759</v>
      </c>
      <c r="D3693" s="240"/>
    </row>
    <row r="3694" spans="2:4" ht="15" customHeight="1" x14ac:dyDescent="0.35">
      <c r="B3694" s="110" t="s">
        <v>307</v>
      </c>
      <c r="C3694" s="239" t="s">
        <v>849</v>
      </c>
      <c r="D3694" s="240"/>
    </row>
    <row r="3695" spans="2:4" ht="15" customHeight="1" x14ac:dyDescent="0.35">
      <c r="B3695" s="110" t="s">
        <v>309</v>
      </c>
      <c r="C3695" s="239" t="s">
        <v>760</v>
      </c>
      <c r="D3695" s="240"/>
    </row>
    <row r="3696" spans="2:4" ht="15" customHeight="1" x14ac:dyDescent="0.35">
      <c r="B3696" s="110" t="s">
        <v>311</v>
      </c>
      <c r="C3696" s="239" t="s">
        <v>1047</v>
      </c>
      <c r="D3696" s="240"/>
    </row>
    <row r="3697" spans="2:4" ht="15" customHeight="1" x14ac:dyDescent="0.35">
      <c r="B3697" s="110" t="s">
        <v>313</v>
      </c>
      <c r="C3697" s="239" t="s">
        <v>314</v>
      </c>
      <c r="D3697" s="240"/>
    </row>
    <row r="3698" spans="2:4" ht="15" customHeight="1" x14ac:dyDescent="0.35">
      <c r="B3698" s="110" t="s">
        <v>762</v>
      </c>
      <c r="C3698" s="105" t="s">
        <v>330</v>
      </c>
      <c r="D3698" s="106"/>
    </row>
    <row r="3699" spans="2:4" ht="15" customHeight="1" x14ac:dyDescent="0.35">
      <c r="B3699" s="110" t="s">
        <v>1985</v>
      </c>
      <c r="C3699" s="239" t="s">
        <v>532</v>
      </c>
      <c r="D3699" s="240"/>
    </row>
    <row r="3700" spans="2:4" ht="15" customHeight="1" x14ac:dyDescent="0.35">
      <c r="B3700" s="250" t="s">
        <v>317</v>
      </c>
      <c r="C3700" s="9" t="s">
        <v>318</v>
      </c>
      <c r="D3700" s="10" t="s">
        <v>319</v>
      </c>
    </row>
    <row r="3701" spans="2:4" ht="15" customHeight="1" x14ac:dyDescent="0.35">
      <c r="B3701" s="250"/>
      <c r="C3701" s="16" t="s">
        <v>448</v>
      </c>
      <c r="D3701" s="102"/>
    </row>
    <row r="3702" spans="2:4" ht="15" customHeight="1" x14ac:dyDescent="0.35">
      <c r="B3702" s="250"/>
      <c r="C3702" s="16" t="s">
        <v>449</v>
      </c>
      <c r="D3702" s="102"/>
    </row>
    <row r="3703" spans="2:4" ht="15" customHeight="1" x14ac:dyDescent="0.35">
      <c r="B3703" s="250"/>
      <c r="C3703" s="16" t="s">
        <v>847</v>
      </c>
      <c r="D3703" s="102"/>
    </row>
    <row r="3704" spans="2:4" ht="15" customHeight="1" x14ac:dyDescent="0.35">
      <c r="B3704" s="110" t="s">
        <v>322</v>
      </c>
      <c r="C3704" s="239" t="s">
        <v>1048</v>
      </c>
      <c r="D3704" s="240"/>
    </row>
    <row r="3705" spans="2:4" ht="15" customHeight="1" x14ac:dyDescent="0.35">
      <c r="B3705" s="110" t="s">
        <v>323</v>
      </c>
      <c r="C3705" s="239" t="s">
        <v>759</v>
      </c>
      <c r="D3705" s="240"/>
    </row>
    <row r="3706" spans="2:4" ht="15" customHeight="1" x14ac:dyDescent="0.35">
      <c r="B3706" s="110" t="s">
        <v>324</v>
      </c>
      <c r="C3706" s="251" t="s">
        <v>325</v>
      </c>
      <c r="D3706" s="252"/>
    </row>
    <row r="3707" spans="2:4" ht="15" customHeight="1" thickBot="1" x14ac:dyDescent="0.4">
      <c r="B3707" s="11" t="s">
        <v>326</v>
      </c>
      <c r="C3707" s="270" t="s">
        <v>759</v>
      </c>
      <c r="D3707" s="246"/>
    </row>
    <row r="3709" spans="2:4" ht="15" customHeight="1" thickBot="1" x14ac:dyDescent="0.4"/>
    <row r="3710" spans="2:4" ht="15" customHeight="1" thickBot="1" x14ac:dyDescent="0.4">
      <c r="B3710" s="6"/>
      <c r="C3710" s="208" t="str" cm="1">
        <f t="array" aca="1" ref="C3710" ca="1">HYPERLINK("#"&amp;CELL("address",INDEX('Data Items List'!C:C,MATCH("Data Item", 'Data Items List'!C:C,0))),"Return to data items list")</f>
        <v>Return to data items list</v>
      </c>
      <c r="D3710" s="209"/>
    </row>
    <row r="3711" spans="2:4" ht="15" customHeight="1" x14ac:dyDescent="0.35">
      <c r="B3711" s="8" t="s">
        <v>304</v>
      </c>
      <c r="C3711" s="248" t="s">
        <v>196</v>
      </c>
      <c r="D3711" s="249"/>
    </row>
    <row r="3712" spans="2:4" ht="15" customHeight="1" x14ac:dyDescent="0.35">
      <c r="B3712" s="110" t="s">
        <v>305</v>
      </c>
      <c r="C3712" s="239" t="s">
        <v>759</v>
      </c>
      <c r="D3712" s="240"/>
    </row>
    <row r="3713" spans="2:4" ht="15" customHeight="1" x14ac:dyDescent="0.35">
      <c r="B3713" s="110" t="s">
        <v>307</v>
      </c>
      <c r="C3713" s="239" t="s">
        <v>849</v>
      </c>
      <c r="D3713" s="240"/>
    </row>
    <row r="3714" spans="2:4" ht="15" customHeight="1" x14ac:dyDescent="0.35">
      <c r="B3714" s="110" t="s">
        <v>309</v>
      </c>
      <c r="C3714" s="239" t="s">
        <v>760</v>
      </c>
      <c r="D3714" s="240"/>
    </row>
    <row r="3715" spans="2:4" ht="15" customHeight="1" x14ac:dyDescent="0.35">
      <c r="B3715" s="110" t="s">
        <v>311</v>
      </c>
      <c r="C3715" s="239" t="s">
        <v>1049</v>
      </c>
      <c r="D3715" s="240"/>
    </row>
    <row r="3716" spans="2:4" ht="15" customHeight="1" x14ac:dyDescent="0.35">
      <c r="B3716" s="110" t="s">
        <v>313</v>
      </c>
      <c r="C3716" s="239" t="s">
        <v>314</v>
      </c>
      <c r="D3716" s="240"/>
    </row>
    <row r="3717" spans="2:4" ht="15" customHeight="1" x14ac:dyDescent="0.35">
      <c r="B3717" s="110" t="s">
        <v>762</v>
      </c>
      <c r="C3717" s="105" t="s">
        <v>330</v>
      </c>
      <c r="D3717" s="106"/>
    </row>
    <row r="3718" spans="2:4" ht="15" customHeight="1" x14ac:dyDescent="0.35">
      <c r="B3718" s="175" t="s">
        <v>1985</v>
      </c>
      <c r="C3718" s="239" t="s">
        <v>447</v>
      </c>
      <c r="D3718" s="240"/>
    </row>
    <row r="3719" spans="2:4" ht="15" customHeight="1" x14ac:dyDescent="0.35">
      <c r="B3719" s="250" t="s">
        <v>317</v>
      </c>
      <c r="C3719" s="20" t="s">
        <v>318</v>
      </c>
      <c r="D3719" s="10" t="s">
        <v>319</v>
      </c>
    </row>
    <row r="3720" spans="2:4" ht="15" customHeight="1" x14ac:dyDescent="0.35">
      <c r="B3720" s="250"/>
      <c r="C3720" s="16" t="s">
        <v>1050</v>
      </c>
      <c r="D3720" s="102"/>
    </row>
    <row r="3721" spans="2:4" ht="15" customHeight="1" x14ac:dyDescent="0.35">
      <c r="B3721" s="250"/>
      <c r="C3721" s="16" t="s">
        <v>449</v>
      </c>
      <c r="D3721" s="102"/>
    </row>
    <row r="3722" spans="2:4" ht="15" customHeight="1" x14ac:dyDescent="0.35">
      <c r="B3722" s="250"/>
      <c r="C3722" s="16" t="s">
        <v>847</v>
      </c>
      <c r="D3722" s="102"/>
    </row>
    <row r="3723" spans="2:4" ht="15" customHeight="1" x14ac:dyDescent="0.35">
      <c r="B3723" s="110" t="s">
        <v>322</v>
      </c>
      <c r="C3723" s="239" t="s">
        <v>1051</v>
      </c>
      <c r="D3723" s="240"/>
    </row>
    <row r="3724" spans="2:4" ht="15" customHeight="1" x14ac:dyDescent="0.35">
      <c r="B3724" s="110" t="s">
        <v>323</v>
      </c>
      <c r="C3724" s="239" t="s">
        <v>759</v>
      </c>
      <c r="D3724" s="240"/>
    </row>
    <row r="3725" spans="2:4" ht="15" customHeight="1" x14ac:dyDescent="0.35">
      <c r="B3725" s="110" t="s">
        <v>324</v>
      </c>
      <c r="C3725" s="251" t="s">
        <v>325</v>
      </c>
      <c r="D3725" s="252"/>
    </row>
    <row r="3726" spans="2:4" ht="15" customHeight="1" thickBot="1" x14ac:dyDescent="0.4">
      <c r="B3726" s="11" t="s">
        <v>326</v>
      </c>
      <c r="C3726" s="270" t="s">
        <v>759</v>
      </c>
      <c r="D3726" s="246"/>
    </row>
    <row r="3729" spans="1:4" ht="18" x14ac:dyDescent="0.4">
      <c r="A3729" s="154"/>
      <c r="B3729" s="155" t="s">
        <v>1052</v>
      </c>
      <c r="C3729" s="153"/>
      <c r="D3729" s="154"/>
    </row>
    <row r="3730" spans="1:4" ht="16" thickBot="1" x14ac:dyDescent="0.4"/>
    <row r="3731" spans="1:4" ht="16" thickBot="1" x14ac:dyDescent="0.4">
      <c r="B3731" s="46"/>
      <c r="C3731" s="208" t="str" cm="1">
        <f t="array" aca="1" ref="C3731" ca="1">HYPERLINK("#"&amp;CELL("address",INDEX('Data Items List'!C:C,MATCH("Data Item", 'Data Items List'!C:C,0))),"Return to data items list")</f>
        <v>Return to data items list</v>
      </c>
      <c r="D3731" s="209"/>
    </row>
    <row r="3732" spans="1:4" x14ac:dyDescent="0.35">
      <c r="B3732" s="31" t="s">
        <v>304</v>
      </c>
      <c r="C3732" s="248" t="s">
        <v>4</v>
      </c>
      <c r="D3732" s="249"/>
    </row>
    <row r="3733" spans="1:4" x14ac:dyDescent="0.35">
      <c r="B3733" s="99" t="s">
        <v>305</v>
      </c>
      <c r="C3733" s="271" t="s">
        <v>759</v>
      </c>
      <c r="D3733" s="205"/>
    </row>
    <row r="3734" spans="1:4" ht="71.25" customHeight="1" x14ac:dyDescent="0.35">
      <c r="B3734" s="99" t="s">
        <v>307</v>
      </c>
      <c r="C3734" s="271" t="s">
        <v>2000</v>
      </c>
      <c r="D3734" s="205"/>
    </row>
    <row r="3735" spans="1:4" x14ac:dyDescent="0.35">
      <c r="B3735" s="99" t="s">
        <v>309</v>
      </c>
      <c r="C3735" s="271" t="s">
        <v>1053</v>
      </c>
      <c r="D3735" s="205"/>
    </row>
    <row r="3736" spans="1:4" x14ac:dyDescent="0.35">
      <c r="B3736" s="99" t="s">
        <v>311</v>
      </c>
      <c r="C3736" s="271" t="s">
        <v>1054</v>
      </c>
      <c r="D3736" s="205"/>
    </row>
    <row r="3737" spans="1:4" x14ac:dyDescent="0.35">
      <c r="B3737" s="99" t="s">
        <v>313</v>
      </c>
      <c r="C3737" s="239" t="s">
        <v>1055</v>
      </c>
      <c r="D3737" s="240"/>
    </row>
    <row r="3738" spans="1:4" x14ac:dyDescent="0.35">
      <c r="B3738" s="99" t="s">
        <v>762</v>
      </c>
      <c r="C3738" s="105" t="s">
        <v>1056</v>
      </c>
      <c r="D3738" s="106"/>
    </row>
    <row r="3739" spans="1:4" x14ac:dyDescent="0.35">
      <c r="B3739" s="99" t="s">
        <v>1985</v>
      </c>
      <c r="C3739" s="271" t="s">
        <v>1057</v>
      </c>
      <c r="D3739" s="204"/>
    </row>
    <row r="3740" spans="1:4" x14ac:dyDescent="0.35">
      <c r="B3740" s="214" t="s">
        <v>317</v>
      </c>
      <c r="C3740" s="25" t="s">
        <v>318</v>
      </c>
      <c r="D3740" s="26" t="s">
        <v>319</v>
      </c>
    </row>
    <row r="3741" spans="1:4" x14ac:dyDescent="0.35">
      <c r="B3741" s="214"/>
      <c r="C3741" s="1" t="s">
        <v>1058</v>
      </c>
      <c r="D3741" s="109"/>
    </row>
    <row r="3742" spans="1:4" x14ac:dyDescent="0.35">
      <c r="B3742" s="214"/>
      <c r="C3742" s="1" t="s">
        <v>1059</v>
      </c>
      <c r="D3742" s="109"/>
    </row>
    <row r="3743" spans="1:4" x14ac:dyDescent="0.35">
      <c r="B3743" s="214"/>
      <c r="C3743" s="1" t="s">
        <v>1060</v>
      </c>
      <c r="D3743" s="109"/>
    </row>
    <row r="3744" spans="1:4" x14ac:dyDescent="0.35">
      <c r="B3744" s="99" t="s">
        <v>322</v>
      </c>
      <c r="C3744" s="271" t="s">
        <v>1061</v>
      </c>
      <c r="D3744" s="204"/>
    </row>
    <row r="3745" spans="2:4" x14ac:dyDescent="0.35">
      <c r="B3745" s="99" t="s">
        <v>323</v>
      </c>
      <c r="C3745" s="271" t="s">
        <v>759</v>
      </c>
      <c r="D3745" s="205"/>
    </row>
    <row r="3746" spans="2:4" x14ac:dyDescent="0.35">
      <c r="B3746" s="99" t="s">
        <v>324</v>
      </c>
      <c r="C3746" s="271" t="s">
        <v>759</v>
      </c>
      <c r="D3746" s="205"/>
    </row>
    <row r="3747" spans="2:4" ht="16" thickBot="1" x14ac:dyDescent="0.4">
      <c r="B3747" s="32" t="s">
        <v>326</v>
      </c>
      <c r="C3747" s="273" t="s">
        <v>759</v>
      </c>
      <c r="D3747" s="207"/>
    </row>
    <row r="3748" spans="2:4" x14ac:dyDescent="0.35">
      <c r="B3748" s="30" t="s">
        <v>1062</v>
      </c>
      <c r="C3748" s="2"/>
      <c r="D3748"/>
    </row>
    <row r="3749" spans="2:4" ht="16" thickBot="1" x14ac:dyDescent="0.4">
      <c r="B3749" s="30" t="s">
        <v>1062</v>
      </c>
      <c r="C3749" s="2"/>
      <c r="D3749"/>
    </row>
    <row r="3750" spans="2:4" ht="16" thickBot="1" x14ac:dyDescent="0.4">
      <c r="B3750" s="46" t="s">
        <v>1062</v>
      </c>
      <c r="C3750" s="208" t="str" cm="1">
        <f t="array" aca="1" ref="C3750" ca="1">HYPERLINK("#"&amp;CELL("address",INDEX('Data Items List'!C:C,MATCH("Data Item", 'Data Items List'!C:C,0))),"Return to data items list")</f>
        <v>Return to data items list</v>
      </c>
      <c r="D3750" s="209"/>
    </row>
    <row r="3751" spans="2:4" x14ac:dyDescent="0.35">
      <c r="B3751" s="31" t="s">
        <v>304</v>
      </c>
      <c r="C3751" s="272" t="s">
        <v>11</v>
      </c>
      <c r="D3751" s="211"/>
    </row>
    <row r="3752" spans="2:4" x14ac:dyDescent="0.35">
      <c r="B3752" s="99" t="s">
        <v>305</v>
      </c>
      <c r="C3752" s="271" t="s">
        <v>759</v>
      </c>
      <c r="D3752" s="205"/>
    </row>
    <row r="3753" spans="2:4" ht="54.5" customHeight="1" x14ac:dyDescent="0.35">
      <c r="B3753" s="99" t="s">
        <v>307</v>
      </c>
      <c r="C3753" s="271" t="s">
        <v>1063</v>
      </c>
      <c r="D3753" s="205"/>
    </row>
    <row r="3754" spans="2:4" x14ac:dyDescent="0.35">
      <c r="B3754" s="99" t="s">
        <v>309</v>
      </c>
      <c r="C3754" s="271" t="s">
        <v>1053</v>
      </c>
      <c r="D3754" s="205"/>
    </row>
    <row r="3755" spans="2:4" x14ac:dyDescent="0.35">
      <c r="B3755" s="99" t="s">
        <v>311</v>
      </c>
      <c r="C3755" s="271" t="s">
        <v>1064</v>
      </c>
      <c r="D3755" s="205"/>
    </row>
    <row r="3756" spans="2:4" x14ac:dyDescent="0.35">
      <c r="B3756" s="99" t="s">
        <v>313</v>
      </c>
      <c r="C3756" s="239" t="s">
        <v>1055</v>
      </c>
      <c r="D3756" s="240"/>
    </row>
    <row r="3757" spans="2:4" ht="31" x14ac:dyDescent="0.35">
      <c r="B3757" s="99" t="s">
        <v>762</v>
      </c>
      <c r="C3757" s="115" t="s">
        <v>1065</v>
      </c>
      <c r="D3757" s="96"/>
    </row>
    <row r="3758" spans="2:4" x14ac:dyDescent="0.35">
      <c r="B3758" s="99" t="s">
        <v>1985</v>
      </c>
      <c r="C3758" s="239" t="s">
        <v>1066</v>
      </c>
      <c r="D3758" s="204"/>
    </row>
    <row r="3759" spans="2:4" x14ac:dyDescent="0.35">
      <c r="B3759" s="214" t="s">
        <v>317</v>
      </c>
      <c r="C3759" s="25" t="s">
        <v>318</v>
      </c>
      <c r="D3759" s="26" t="s">
        <v>319</v>
      </c>
    </row>
    <row r="3760" spans="2:4" x14ac:dyDescent="0.35">
      <c r="B3760" s="214"/>
      <c r="C3760" s="1" t="s">
        <v>320</v>
      </c>
      <c r="D3760" s="26"/>
    </row>
    <row r="3761" spans="2:4" x14ac:dyDescent="0.35">
      <c r="B3761" s="214"/>
      <c r="C3761" s="1" t="s">
        <v>1067</v>
      </c>
      <c r="D3761" s="26"/>
    </row>
    <row r="3762" spans="2:4" x14ac:dyDescent="0.35">
      <c r="B3762" s="214"/>
      <c r="C3762" s="1" t="s">
        <v>1068</v>
      </c>
      <c r="D3762" s="26"/>
    </row>
    <row r="3763" spans="2:4" x14ac:dyDescent="0.35">
      <c r="B3763" s="214"/>
      <c r="C3763" s="1" t="s">
        <v>1069</v>
      </c>
      <c r="D3763" s="109"/>
    </row>
    <row r="3764" spans="2:4" x14ac:dyDescent="0.35">
      <c r="B3764" s="214"/>
      <c r="C3764" s="1" t="s">
        <v>1070</v>
      </c>
      <c r="D3764" s="109"/>
    </row>
    <row r="3765" spans="2:4" x14ac:dyDescent="0.35">
      <c r="B3765" s="214"/>
      <c r="C3765" s="1" t="s">
        <v>1071</v>
      </c>
      <c r="D3765" s="109"/>
    </row>
    <row r="3766" spans="2:4" x14ac:dyDescent="0.35">
      <c r="B3766" s="99" t="s">
        <v>322</v>
      </c>
      <c r="C3766" s="271" t="s">
        <v>1061</v>
      </c>
      <c r="D3766" s="204"/>
    </row>
    <row r="3767" spans="2:4" x14ac:dyDescent="0.35">
      <c r="B3767" s="99" t="s">
        <v>323</v>
      </c>
      <c r="C3767" s="271" t="s">
        <v>759</v>
      </c>
      <c r="D3767" s="205"/>
    </row>
    <row r="3768" spans="2:4" x14ac:dyDescent="0.35">
      <c r="B3768" s="99" t="s">
        <v>324</v>
      </c>
      <c r="C3768" s="271" t="s">
        <v>759</v>
      </c>
      <c r="D3768" s="205"/>
    </row>
    <row r="3769" spans="2:4" ht="16" thickBot="1" x14ac:dyDescent="0.4">
      <c r="B3769" s="32" t="s">
        <v>326</v>
      </c>
      <c r="C3769" s="273" t="s">
        <v>759</v>
      </c>
      <c r="D3769" s="207"/>
    </row>
    <row r="3770" spans="2:4" ht="16" thickBot="1" x14ac:dyDescent="0.4">
      <c r="B3770" s="30"/>
      <c r="C3770" s="115"/>
      <c r="D3770" s="29"/>
    </row>
    <row r="3771" spans="2:4" ht="16" thickBot="1" x14ac:dyDescent="0.4">
      <c r="B3771" s="46" t="s">
        <v>1062</v>
      </c>
      <c r="C3771" s="208" t="str" cm="1">
        <f t="array" aca="1" ref="C3771" ca="1">HYPERLINK("#"&amp;CELL("address",INDEX('Data Items List'!C:C,MATCH("Data Item", 'Data Items List'!C:C,0))),"Return to data items list")</f>
        <v>Return to data items list</v>
      </c>
      <c r="D3771" s="209"/>
    </row>
    <row r="3772" spans="2:4" x14ac:dyDescent="0.35">
      <c r="B3772" s="31" t="s">
        <v>304</v>
      </c>
      <c r="C3772" s="248" t="s">
        <v>31</v>
      </c>
      <c r="D3772" s="249"/>
    </row>
    <row r="3773" spans="2:4" ht="15.75" customHeight="1" x14ac:dyDescent="0.35">
      <c r="B3773" s="99" t="s">
        <v>305</v>
      </c>
      <c r="C3773" s="271" t="s">
        <v>759</v>
      </c>
      <c r="D3773" s="205"/>
    </row>
    <row r="3774" spans="2:4" ht="47.75" customHeight="1" x14ac:dyDescent="0.35">
      <c r="B3774" s="99" t="s">
        <v>307</v>
      </c>
      <c r="C3774" s="271" t="s">
        <v>1072</v>
      </c>
      <c r="D3774" s="205"/>
    </row>
    <row r="3775" spans="2:4" x14ac:dyDescent="0.35">
      <c r="B3775" s="99" t="s">
        <v>309</v>
      </c>
      <c r="C3775" s="271" t="s">
        <v>1053</v>
      </c>
      <c r="D3775" s="205"/>
    </row>
    <row r="3776" spans="2:4" x14ac:dyDescent="0.35">
      <c r="B3776" s="99" t="s">
        <v>311</v>
      </c>
      <c r="C3776" s="271" t="s">
        <v>1073</v>
      </c>
      <c r="D3776" s="205"/>
    </row>
    <row r="3777" spans="2:4" x14ac:dyDescent="0.35">
      <c r="B3777" s="99" t="s">
        <v>313</v>
      </c>
      <c r="C3777" s="239" t="s">
        <v>1055</v>
      </c>
      <c r="D3777" s="240"/>
    </row>
    <row r="3778" spans="2:4" ht="46.5" x14ac:dyDescent="0.35">
      <c r="B3778" s="99" t="s">
        <v>762</v>
      </c>
      <c r="C3778" s="115" t="s">
        <v>1074</v>
      </c>
      <c r="D3778" s="96"/>
    </row>
    <row r="3779" spans="2:4" x14ac:dyDescent="0.35">
      <c r="B3779" s="99" t="s">
        <v>1985</v>
      </c>
      <c r="C3779" s="271" t="s">
        <v>1075</v>
      </c>
      <c r="D3779" s="204"/>
    </row>
    <row r="3780" spans="2:4" x14ac:dyDescent="0.35">
      <c r="B3780" s="214" t="s">
        <v>317</v>
      </c>
      <c r="C3780" s="25" t="s">
        <v>318</v>
      </c>
      <c r="D3780" s="26" t="s">
        <v>319</v>
      </c>
    </row>
    <row r="3781" spans="2:4" x14ac:dyDescent="0.35">
      <c r="B3781" s="214"/>
      <c r="C3781" s="1" t="s">
        <v>1076</v>
      </c>
      <c r="D3781" s="109"/>
    </row>
    <row r="3782" spans="2:4" x14ac:dyDescent="0.35">
      <c r="B3782" s="214"/>
      <c r="C3782" s="1" t="s">
        <v>1077</v>
      </c>
      <c r="D3782" s="109"/>
    </row>
    <row r="3783" spans="2:4" x14ac:dyDescent="0.35">
      <c r="B3783" s="99" t="s">
        <v>322</v>
      </c>
      <c r="C3783" s="271" t="s">
        <v>1061</v>
      </c>
      <c r="D3783" s="204"/>
    </row>
    <row r="3784" spans="2:4" x14ac:dyDescent="0.35">
      <c r="B3784" s="99" t="s">
        <v>323</v>
      </c>
      <c r="C3784" s="271" t="s">
        <v>759</v>
      </c>
      <c r="D3784" s="205"/>
    </row>
    <row r="3785" spans="2:4" x14ac:dyDescent="0.35">
      <c r="B3785" s="99" t="s">
        <v>324</v>
      </c>
      <c r="C3785" s="271" t="s">
        <v>759</v>
      </c>
      <c r="D3785" s="205"/>
    </row>
    <row r="3786" spans="2:4" ht="16" thickBot="1" x14ac:dyDescent="0.4">
      <c r="B3786" s="32" t="s">
        <v>326</v>
      </c>
      <c r="C3786" s="273" t="s">
        <v>759</v>
      </c>
      <c r="D3786" s="207"/>
    </row>
    <row r="3787" spans="2:4" ht="16" thickBot="1" x14ac:dyDescent="0.4">
      <c r="B3787" s="28"/>
      <c r="C3787" s="115"/>
      <c r="D3787" s="29"/>
    </row>
    <row r="3788" spans="2:4" ht="16" thickBot="1" x14ac:dyDescent="0.4">
      <c r="B3788" s="46" t="s">
        <v>1062</v>
      </c>
      <c r="C3788" s="208" t="str" cm="1">
        <f t="array" aca="1" ref="C3788" ca="1">HYPERLINK("#"&amp;CELL("address",INDEX('Data Items List'!C:C,MATCH("Data Item", 'Data Items List'!C:C,0))),"Return to data items list")</f>
        <v>Return to data items list</v>
      </c>
      <c r="D3788" s="209"/>
    </row>
    <row r="3789" spans="2:4" x14ac:dyDescent="0.35">
      <c r="B3789" s="31" t="s">
        <v>304</v>
      </c>
      <c r="C3789" s="248" t="s">
        <v>40</v>
      </c>
      <c r="D3789" s="249"/>
    </row>
    <row r="3790" spans="2:4" ht="15.5" customHeight="1" x14ac:dyDescent="0.35">
      <c r="B3790" s="99" t="s">
        <v>305</v>
      </c>
      <c r="C3790" s="271" t="s">
        <v>759</v>
      </c>
      <c r="D3790" s="205"/>
    </row>
    <row r="3791" spans="2:4" ht="52.5" customHeight="1" x14ac:dyDescent="0.35">
      <c r="B3791" s="99" t="s">
        <v>307</v>
      </c>
      <c r="C3791" s="271" t="s">
        <v>1078</v>
      </c>
      <c r="D3791" s="205"/>
    </row>
    <row r="3792" spans="2:4" x14ac:dyDescent="0.35">
      <c r="B3792" s="99" t="s">
        <v>309</v>
      </c>
      <c r="C3792" s="271" t="s">
        <v>1053</v>
      </c>
      <c r="D3792" s="204"/>
    </row>
    <row r="3793" spans="2:4" x14ac:dyDescent="0.35">
      <c r="B3793" s="99" t="s">
        <v>311</v>
      </c>
      <c r="C3793" s="271" t="s">
        <v>1054</v>
      </c>
      <c r="D3793" s="205"/>
    </row>
    <row r="3794" spans="2:4" x14ac:dyDescent="0.35">
      <c r="B3794" s="99" t="s">
        <v>313</v>
      </c>
      <c r="C3794" s="239" t="s">
        <v>1055</v>
      </c>
      <c r="D3794" s="240"/>
    </row>
    <row r="3795" spans="2:4" x14ac:dyDescent="0.35">
      <c r="B3795" s="99" t="s">
        <v>762</v>
      </c>
      <c r="C3795" s="115" t="s">
        <v>759</v>
      </c>
      <c r="D3795" s="96"/>
    </row>
    <row r="3796" spans="2:4" x14ac:dyDescent="0.35">
      <c r="B3796" s="99" t="s">
        <v>1985</v>
      </c>
      <c r="C3796" s="271" t="s">
        <v>1057</v>
      </c>
      <c r="D3796" s="204"/>
    </row>
    <row r="3797" spans="2:4" x14ac:dyDescent="0.35">
      <c r="B3797" s="214" t="s">
        <v>317</v>
      </c>
      <c r="C3797" s="25" t="s">
        <v>318</v>
      </c>
      <c r="D3797" s="26" t="s">
        <v>319</v>
      </c>
    </row>
    <row r="3798" spans="2:4" x14ac:dyDescent="0.35">
      <c r="B3798" s="214"/>
      <c r="C3798" s="1" t="s">
        <v>1079</v>
      </c>
      <c r="D3798" s="26"/>
    </row>
    <row r="3799" spans="2:4" x14ac:dyDescent="0.35">
      <c r="B3799" s="214"/>
      <c r="C3799" s="1" t="s">
        <v>1080</v>
      </c>
      <c r="D3799" s="109"/>
    </row>
    <row r="3800" spans="2:4" x14ac:dyDescent="0.35">
      <c r="B3800" s="214"/>
      <c r="C3800" s="1" t="s">
        <v>449</v>
      </c>
      <c r="D3800" s="109"/>
    </row>
    <row r="3801" spans="2:4" x14ac:dyDescent="0.35">
      <c r="B3801" s="214"/>
      <c r="C3801" s="1" t="s">
        <v>1081</v>
      </c>
      <c r="D3801" s="109"/>
    </row>
    <row r="3802" spans="2:4" x14ac:dyDescent="0.35">
      <c r="B3802" s="214"/>
      <c r="C3802" s="1" t="s">
        <v>1082</v>
      </c>
      <c r="D3802" s="109"/>
    </row>
    <row r="3803" spans="2:4" x14ac:dyDescent="0.35">
      <c r="B3803" s="99" t="s">
        <v>322</v>
      </c>
      <c r="C3803" s="271" t="s">
        <v>1061</v>
      </c>
      <c r="D3803" s="204"/>
    </row>
    <row r="3804" spans="2:4" x14ac:dyDescent="0.35">
      <c r="B3804" s="99" t="s">
        <v>323</v>
      </c>
      <c r="C3804" s="271" t="s">
        <v>759</v>
      </c>
      <c r="D3804" s="205"/>
    </row>
    <row r="3805" spans="2:4" x14ac:dyDescent="0.35">
      <c r="B3805" s="99" t="s">
        <v>324</v>
      </c>
      <c r="C3805" s="271" t="s">
        <v>759</v>
      </c>
      <c r="D3805" s="205"/>
    </row>
    <row r="3806" spans="2:4" ht="16" thickBot="1" x14ac:dyDescent="0.4">
      <c r="B3806" s="32" t="s">
        <v>326</v>
      </c>
      <c r="C3806" s="273" t="s">
        <v>759</v>
      </c>
      <c r="D3806" s="207"/>
    </row>
    <row r="3807" spans="2:4" x14ac:dyDescent="0.35">
      <c r="B3807" s="28"/>
      <c r="C3807" s="115"/>
      <c r="D3807" s="29"/>
    </row>
    <row r="3808" spans="2:4" ht="16" thickBot="1" x14ac:dyDescent="0.4">
      <c r="B3808" s="28" t="s">
        <v>1062</v>
      </c>
      <c r="C3808" s="2"/>
      <c r="D3808"/>
    </row>
    <row r="3809" spans="2:4" ht="16" thickBot="1" x14ac:dyDescent="0.4">
      <c r="B3809" s="46" t="s">
        <v>1062</v>
      </c>
      <c r="C3809" s="208" t="str" cm="1">
        <f t="array" aca="1" ref="C3809" ca="1">HYPERLINK("#"&amp;CELL("address",INDEX('Data Items List'!C:C,MATCH("Data Item", 'Data Items List'!C:C,0))),"Return to data items list")</f>
        <v>Return to data items list</v>
      </c>
      <c r="D3809" s="209"/>
    </row>
    <row r="3810" spans="2:4" x14ac:dyDescent="0.35">
      <c r="B3810" s="31" t="s">
        <v>304</v>
      </c>
      <c r="C3810" s="272" t="s">
        <v>56</v>
      </c>
      <c r="D3810" s="211"/>
    </row>
    <row r="3811" spans="2:4" x14ac:dyDescent="0.35">
      <c r="B3811" s="99" t="s">
        <v>305</v>
      </c>
      <c r="C3811" s="271" t="s">
        <v>759</v>
      </c>
      <c r="D3811" s="205"/>
    </row>
    <row r="3812" spans="2:4" ht="40.5" customHeight="1" x14ac:dyDescent="0.35">
      <c r="B3812" s="99" t="s">
        <v>307</v>
      </c>
      <c r="C3812" s="271" t="s">
        <v>1083</v>
      </c>
      <c r="D3812" s="205"/>
    </row>
    <row r="3813" spans="2:4" x14ac:dyDescent="0.35">
      <c r="B3813" s="99" t="s">
        <v>309</v>
      </c>
      <c r="C3813" s="271" t="s">
        <v>1053</v>
      </c>
      <c r="D3813" s="205"/>
    </row>
    <row r="3814" spans="2:4" x14ac:dyDescent="0.35">
      <c r="B3814" s="99" t="s">
        <v>311</v>
      </c>
      <c r="C3814" s="271" t="s">
        <v>1084</v>
      </c>
      <c r="D3814" s="205"/>
    </row>
    <row r="3815" spans="2:4" x14ac:dyDescent="0.35">
      <c r="B3815" s="99" t="s">
        <v>313</v>
      </c>
      <c r="C3815" s="239" t="s">
        <v>1055</v>
      </c>
      <c r="D3815" s="240"/>
    </row>
    <row r="3816" spans="2:4" ht="31" x14ac:dyDescent="0.35">
      <c r="B3816" s="99" t="s">
        <v>762</v>
      </c>
      <c r="C3816" s="115" t="s">
        <v>1085</v>
      </c>
      <c r="D3816" s="96"/>
    </row>
    <row r="3817" spans="2:4" x14ac:dyDescent="0.35">
      <c r="B3817" s="99" t="s">
        <v>1985</v>
      </c>
      <c r="C3817" s="239" t="s">
        <v>1086</v>
      </c>
      <c r="D3817" s="204"/>
    </row>
    <row r="3818" spans="2:4" x14ac:dyDescent="0.35">
      <c r="B3818" s="214" t="s">
        <v>317</v>
      </c>
      <c r="C3818" s="25" t="s">
        <v>318</v>
      </c>
      <c r="D3818" s="26" t="s">
        <v>319</v>
      </c>
    </row>
    <row r="3819" spans="2:4" x14ac:dyDescent="0.35">
      <c r="B3819" s="214"/>
      <c r="C3819" s="1" t="s">
        <v>390</v>
      </c>
      <c r="D3819" s="109"/>
    </row>
    <row r="3820" spans="2:4" x14ac:dyDescent="0.35">
      <c r="B3820" s="214"/>
      <c r="C3820" s="1" t="s">
        <v>1087</v>
      </c>
      <c r="D3820" s="109"/>
    </row>
    <row r="3821" spans="2:4" x14ac:dyDescent="0.35">
      <c r="B3821" s="214"/>
      <c r="C3821" s="1" t="s">
        <v>400</v>
      </c>
      <c r="D3821" s="109"/>
    </row>
    <row r="3822" spans="2:4" x14ac:dyDescent="0.35">
      <c r="B3822" s="214"/>
      <c r="C3822" s="1" t="s">
        <v>406</v>
      </c>
      <c r="D3822" s="109"/>
    </row>
    <row r="3823" spans="2:4" x14ac:dyDescent="0.35">
      <c r="B3823" s="214"/>
      <c r="C3823" s="1" t="s">
        <v>410</v>
      </c>
      <c r="D3823" s="109"/>
    </row>
    <row r="3824" spans="2:4" x14ac:dyDescent="0.35">
      <c r="B3824" s="214"/>
      <c r="C3824" s="1" t="s">
        <v>775</v>
      </c>
      <c r="D3824" s="109"/>
    </row>
    <row r="3825" spans="2:4" x14ac:dyDescent="0.35">
      <c r="B3825" s="214"/>
      <c r="C3825" s="1" t="s">
        <v>1088</v>
      </c>
      <c r="D3825" s="109"/>
    </row>
    <row r="3826" spans="2:4" x14ac:dyDescent="0.35">
      <c r="B3826" s="99" t="s">
        <v>322</v>
      </c>
      <c r="C3826" s="271" t="s">
        <v>1061</v>
      </c>
      <c r="D3826" s="204"/>
    </row>
    <row r="3827" spans="2:4" x14ac:dyDescent="0.35">
      <c r="B3827" s="99" t="s">
        <v>323</v>
      </c>
      <c r="C3827" s="271" t="s">
        <v>759</v>
      </c>
      <c r="D3827" s="205"/>
    </row>
    <row r="3828" spans="2:4" x14ac:dyDescent="0.35">
      <c r="B3828" s="99" t="s">
        <v>324</v>
      </c>
      <c r="C3828" s="271" t="s">
        <v>759</v>
      </c>
      <c r="D3828" s="205"/>
    </row>
    <row r="3829" spans="2:4" ht="16" thickBot="1" x14ac:dyDescent="0.4">
      <c r="B3829" s="32" t="s">
        <v>326</v>
      </c>
      <c r="C3829" s="273" t="s">
        <v>759</v>
      </c>
      <c r="D3829" s="207"/>
    </row>
    <row r="3830" spans="2:4" ht="16" thickBot="1" x14ac:dyDescent="0.4">
      <c r="B3830" s="28"/>
      <c r="C3830" s="115"/>
      <c r="D3830" s="29"/>
    </row>
    <row r="3831" spans="2:4" ht="16" thickBot="1" x14ac:dyDescent="0.4">
      <c r="B3831" s="46" t="s">
        <v>1062</v>
      </c>
      <c r="C3831" s="208" t="str" cm="1">
        <f t="array" aca="1" ref="C3831" ca="1">HYPERLINK("#"&amp;CELL("address",INDEX('Data Items List'!C:C,MATCH("Data Item", 'Data Items List'!C:C,0))),"Return to data items list")</f>
        <v>Return to data items list</v>
      </c>
      <c r="D3831" s="209"/>
    </row>
    <row r="3832" spans="2:4" x14ac:dyDescent="0.35">
      <c r="B3832" s="31" t="s">
        <v>304</v>
      </c>
      <c r="C3832" s="272" t="s">
        <v>62</v>
      </c>
      <c r="D3832" s="211"/>
    </row>
    <row r="3833" spans="2:4" x14ac:dyDescent="0.35">
      <c r="B3833" s="99" t="s">
        <v>305</v>
      </c>
      <c r="C3833" s="271" t="s">
        <v>759</v>
      </c>
      <c r="D3833" s="205"/>
    </row>
    <row r="3834" spans="2:4" ht="43.5" customHeight="1" x14ac:dyDescent="0.35">
      <c r="B3834" s="99" t="s">
        <v>307</v>
      </c>
      <c r="C3834" s="271" t="s">
        <v>1089</v>
      </c>
      <c r="D3834" s="204"/>
    </row>
    <row r="3835" spans="2:4" x14ac:dyDescent="0.35">
      <c r="B3835" s="99" t="s">
        <v>309</v>
      </c>
      <c r="C3835" s="271" t="s">
        <v>1053</v>
      </c>
      <c r="D3835" s="205"/>
    </row>
    <row r="3836" spans="2:4" x14ac:dyDescent="0.35">
      <c r="B3836" s="99" t="s">
        <v>311</v>
      </c>
      <c r="C3836" s="271" t="s">
        <v>1090</v>
      </c>
      <c r="D3836" s="205"/>
    </row>
    <row r="3837" spans="2:4" x14ac:dyDescent="0.35">
      <c r="B3837" s="99" t="s">
        <v>313</v>
      </c>
      <c r="C3837" s="239" t="s">
        <v>1055</v>
      </c>
      <c r="D3837" s="240"/>
    </row>
    <row r="3838" spans="2:4" ht="31" x14ac:dyDescent="0.35">
      <c r="B3838" s="99" t="s">
        <v>762</v>
      </c>
      <c r="C3838" s="115" t="s">
        <v>1085</v>
      </c>
      <c r="D3838" s="96"/>
    </row>
    <row r="3839" spans="2:4" x14ac:dyDescent="0.35">
      <c r="B3839" s="99" t="s">
        <v>1985</v>
      </c>
      <c r="C3839" s="239" t="s">
        <v>1086</v>
      </c>
      <c r="D3839" s="240"/>
    </row>
    <row r="3840" spans="2:4" x14ac:dyDescent="0.35">
      <c r="B3840" s="214" t="s">
        <v>317</v>
      </c>
      <c r="C3840" s="25" t="s">
        <v>318</v>
      </c>
      <c r="D3840" s="26" t="s">
        <v>319</v>
      </c>
    </row>
    <row r="3841" spans="2:4" x14ac:dyDescent="0.35">
      <c r="B3841" s="214"/>
      <c r="C3841" s="1" t="s">
        <v>331</v>
      </c>
      <c r="D3841" s="109"/>
    </row>
    <row r="3842" spans="2:4" x14ac:dyDescent="0.35">
      <c r="B3842" s="214"/>
      <c r="C3842" s="1" t="s">
        <v>332</v>
      </c>
      <c r="D3842" s="109"/>
    </row>
    <row r="3843" spans="2:4" x14ac:dyDescent="0.35">
      <c r="B3843" s="214"/>
      <c r="C3843" s="1" t="s">
        <v>1071</v>
      </c>
      <c r="D3843" s="109"/>
    </row>
    <row r="3844" spans="2:4" x14ac:dyDescent="0.35">
      <c r="B3844" s="99" t="s">
        <v>322</v>
      </c>
      <c r="C3844" s="271" t="s">
        <v>1061</v>
      </c>
      <c r="D3844" s="204"/>
    </row>
    <row r="3845" spans="2:4" x14ac:dyDescent="0.35">
      <c r="B3845" s="99" t="s">
        <v>323</v>
      </c>
      <c r="C3845" s="271" t="s">
        <v>759</v>
      </c>
      <c r="D3845" s="205"/>
    </row>
    <row r="3846" spans="2:4" x14ac:dyDescent="0.35">
      <c r="B3846" s="99" t="s">
        <v>324</v>
      </c>
      <c r="C3846" s="271" t="s">
        <v>759</v>
      </c>
      <c r="D3846" s="205"/>
    </row>
    <row r="3847" spans="2:4" ht="16" thickBot="1" x14ac:dyDescent="0.4">
      <c r="B3847" s="32" t="s">
        <v>326</v>
      </c>
      <c r="C3847" s="273" t="s">
        <v>759</v>
      </c>
      <c r="D3847" s="207"/>
    </row>
    <row r="3848" spans="2:4" x14ac:dyDescent="0.35">
      <c r="B3848" s="30"/>
      <c r="C3848" s="115"/>
      <c r="D3848" s="97"/>
    </row>
    <row r="3849" spans="2:4" ht="16" thickBot="1" x14ac:dyDescent="0.4">
      <c r="B3849" s="28" t="s">
        <v>1062</v>
      </c>
      <c r="C3849" s="2"/>
      <c r="D3849"/>
    </row>
    <row r="3850" spans="2:4" ht="16" thickBot="1" x14ac:dyDescent="0.4">
      <c r="B3850" s="46" t="s">
        <v>1062</v>
      </c>
      <c r="C3850" s="208" t="str" cm="1">
        <f t="array" aca="1" ref="C3850" ca="1">HYPERLINK("#"&amp;CELL("address",INDEX('Data Items List'!C:C,MATCH("Data Item", 'Data Items List'!C:C,0))),"Return to data items list")</f>
        <v>Return to data items list</v>
      </c>
      <c r="D3850" s="209"/>
    </row>
    <row r="3851" spans="2:4" x14ac:dyDescent="0.35">
      <c r="B3851" s="31" t="s">
        <v>304</v>
      </c>
      <c r="C3851" s="272" t="s">
        <v>75</v>
      </c>
      <c r="D3851" s="211"/>
    </row>
    <row r="3852" spans="2:4" x14ac:dyDescent="0.35">
      <c r="B3852" s="99" t="s">
        <v>305</v>
      </c>
      <c r="C3852" s="271" t="s">
        <v>759</v>
      </c>
      <c r="D3852" s="205"/>
    </row>
    <row r="3853" spans="2:4" x14ac:dyDescent="0.35">
      <c r="B3853" s="99" t="s">
        <v>307</v>
      </c>
      <c r="C3853" s="271" t="s">
        <v>1091</v>
      </c>
      <c r="D3853" s="205"/>
    </row>
    <row r="3854" spans="2:4" x14ac:dyDescent="0.35">
      <c r="B3854" s="99" t="s">
        <v>309</v>
      </c>
      <c r="C3854" s="271" t="s">
        <v>1053</v>
      </c>
      <c r="D3854" s="205"/>
    </row>
    <row r="3855" spans="2:4" x14ac:dyDescent="0.35">
      <c r="B3855" s="99" t="s">
        <v>311</v>
      </c>
      <c r="C3855" s="271" t="s">
        <v>1092</v>
      </c>
      <c r="D3855" s="205"/>
    </row>
    <row r="3856" spans="2:4" x14ac:dyDescent="0.35">
      <c r="B3856" s="99" t="s">
        <v>313</v>
      </c>
      <c r="C3856" s="239" t="s">
        <v>1055</v>
      </c>
      <c r="D3856" s="240"/>
    </row>
    <row r="3857" spans="2:4" ht="31" x14ac:dyDescent="0.35">
      <c r="B3857" s="99" t="s">
        <v>762</v>
      </c>
      <c r="C3857" s="115" t="s">
        <v>1085</v>
      </c>
      <c r="D3857" s="96"/>
    </row>
    <row r="3858" spans="2:4" x14ac:dyDescent="0.35">
      <c r="B3858" s="99" t="s">
        <v>1985</v>
      </c>
      <c r="C3858" s="271" t="s">
        <v>1093</v>
      </c>
      <c r="D3858" s="204"/>
    </row>
    <row r="3859" spans="2:4" x14ac:dyDescent="0.35">
      <c r="B3859" s="214" t="s">
        <v>317</v>
      </c>
      <c r="C3859" s="25" t="s">
        <v>318</v>
      </c>
      <c r="D3859" s="26" t="s">
        <v>319</v>
      </c>
    </row>
    <row r="3860" spans="2:4" x14ac:dyDescent="0.35">
      <c r="B3860" s="214"/>
      <c r="C3860" s="107" t="str" cm="1">
        <f t="array" aca="1" ref="C3860" ca="1">HYPERLINK("#"&amp;CELL("address",INDEX(Glossary!B:B,MATCH("Own home (location of risk)",Glossary!B:B,0))),"Own home")</f>
        <v>Own home</v>
      </c>
      <c r="D3860" s="109"/>
    </row>
    <row r="3861" spans="2:4" x14ac:dyDescent="0.35">
      <c r="B3861" s="214"/>
      <c r="C3861" s="107" t="str" cm="1">
        <f t="array" aca="1" ref="C3861" ca="1">HYPERLINK("#"&amp;CELL("address",INDEX(Glossary!B:B,MATCH("In the community (excluding community services) (location of risk)",Glossary!B:B,0))),"In the community (excluding community services)")</f>
        <v>In the community (excluding community services)</v>
      </c>
      <c r="D3861" s="109"/>
    </row>
    <row r="3862" spans="2:4" x14ac:dyDescent="0.35">
      <c r="B3862" s="214"/>
      <c r="C3862" s="107" t="str" cm="1">
        <f t="array" aca="1" ref="C3862" ca="1">HYPERLINK("#"&amp;CELL("address",INDEX(Glossary!B:B,MATCH("In a community service (location of risk)",Glossary!B:B,0))),"In a community service")</f>
        <v>In a community service</v>
      </c>
      <c r="D3862" s="109"/>
    </row>
    <row r="3863" spans="2:4" x14ac:dyDescent="0.35">
      <c r="B3863" s="214"/>
      <c r="C3863" s="107" t="str" cm="1">
        <f t="array" aca="1" ref="C3863" ca="1">HYPERLINK("#"&amp;CELL("address",INDEX(Glossary!B:B,MATCH("Care home - nursing (location of risk)", Glossary!B:B,0))),"Care home - nursing")</f>
        <v>Care home - nursing</v>
      </c>
      <c r="D3863" s="109"/>
    </row>
    <row r="3864" spans="2:4" x14ac:dyDescent="0.35">
      <c r="B3864" s="214"/>
      <c r="C3864" s="107" t="str" cm="1">
        <f t="array" aca="1" ref="C3864" ca="1">HYPERLINK("#"&amp;CELL("address",INDEX(Glossary!B:B,MATCH("Care home - residential (location of risk)", Glossary!B:B,0))),"Care home - residential")</f>
        <v>Care home - residential</v>
      </c>
      <c r="D3864" s="109"/>
    </row>
    <row r="3865" spans="2:4" x14ac:dyDescent="0.35">
      <c r="B3865" s="214"/>
      <c r="C3865" s="107" t="str" cm="1">
        <f t="array" aca="1" ref="C3865" ca="1">HYPERLINK("#"&amp;CELL("address",INDEX(Glossary!B:B,MATCH("Hospital - acute (location of risk)", Glossary!B:B,0))),"Hospital - acute")</f>
        <v>Hospital - acute</v>
      </c>
      <c r="D3865" s="109"/>
    </row>
    <row r="3866" spans="2:4" x14ac:dyDescent="0.35">
      <c r="B3866" s="214"/>
      <c r="C3866" s="107" t="str" cm="1">
        <f t="array" aca="1" ref="C3866" ca="1">HYPERLINK("#"&amp;CELL("address",INDEX(Glossary!B:B,MATCH("Hospital - mental health  (location of risk)", Glossary!B:B,0))),"Hospital - mental health")</f>
        <v>Hospital - mental health</v>
      </c>
      <c r="D3866" s="109"/>
    </row>
    <row r="3867" spans="2:4" x14ac:dyDescent="0.35">
      <c r="B3867" s="214"/>
      <c r="C3867" s="107" t="str" cm="1">
        <f t="array" aca="1" ref="C3867" ca="1">HYPERLINK("#"&amp;CELL("address",INDEX(Glossary!B:B,MATCH("Hospital - community (location of risk)", Glossary!B:B,0))),"Hospital - community")</f>
        <v>Hospital - community</v>
      </c>
      <c r="D3867" s="109"/>
    </row>
    <row r="3868" spans="2:4" x14ac:dyDescent="0.35">
      <c r="B3868" s="214"/>
      <c r="C3868" s="107" t="str" cm="1">
        <f t="array" aca="1" ref="C3868" ca="1">HYPERLINK("#"&amp;CELL("address",INDEX(Glossary!B:B,MATCH("Other (location of risk)", Glossary!B:B,0))),"Other")</f>
        <v>Other</v>
      </c>
      <c r="D3868" s="109"/>
    </row>
    <row r="3869" spans="2:4" x14ac:dyDescent="0.35">
      <c r="B3869" s="99" t="s">
        <v>322</v>
      </c>
      <c r="C3869" s="271" t="s">
        <v>1061</v>
      </c>
      <c r="D3869" s="204"/>
    </row>
    <row r="3870" spans="2:4" x14ac:dyDescent="0.35">
      <c r="B3870" s="99" t="s">
        <v>323</v>
      </c>
      <c r="C3870" s="271" t="s">
        <v>759</v>
      </c>
      <c r="D3870" s="205"/>
    </row>
    <row r="3871" spans="2:4" x14ac:dyDescent="0.35">
      <c r="B3871" s="99" t="s">
        <v>324</v>
      </c>
      <c r="C3871" s="271" t="s">
        <v>759</v>
      </c>
      <c r="D3871" s="205"/>
    </row>
    <row r="3872" spans="2:4" ht="16" thickBot="1" x14ac:dyDescent="0.4">
      <c r="B3872" s="32" t="s">
        <v>326</v>
      </c>
      <c r="C3872" s="273" t="s">
        <v>759</v>
      </c>
      <c r="D3872" s="207"/>
    </row>
    <row r="3873" spans="2:4" ht="16" thickBot="1" x14ac:dyDescent="0.4">
      <c r="B3873" s="28"/>
      <c r="C3873" s="115"/>
      <c r="D3873" s="29"/>
    </row>
    <row r="3874" spans="2:4" ht="16" thickBot="1" x14ac:dyDescent="0.4">
      <c r="B3874" s="46" t="s">
        <v>1062</v>
      </c>
      <c r="C3874" s="208" t="str" cm="1">
        <f t="array" aca="1" ref="C3874" ca="1">HYPERLINK("#"&amp;CELL("address",INDEX('Data Items List'!C:C,MATCH("Data Item", 'Data Items List'!C:C,0))),"Return to data items list")</f>
        <v>Return to data items list</v>
      </c>
      <c r="D3874" s="209"/>
    </row>
    <row r="3875" spans="2:4" x14ac:dyDescent="0.35">
      <c r="B3875" s="31" t="s">
        <v>304</v>
      </c>
      <c r="C3875" s="272" t="s">
        <v>84</v>
      </c>
      <c r="D3875" s="211"/>
    </row>
    <row r="3876" spans="2:4" x14ac:dyDescent="0.35">
      <c r="B3876" s="99" t="s">
        <v>305</v>
      </c>
      <c r="C3876" s="271" t="s">
        <v>759</v>
      </c>
      <c r="D3876" s="205"/>
    </row>
    <row r="3877" spans="2:4" x14ac:dyDescent="0.35">
      <c r="B3877" s="99" t="s">
        <v>307</v>
      </c>
      <c r="C3877" s="239" t="s">
        <v>1094</v>
      </c>
      <c r="D3877" s="223"/>
    </row>
    <row r="3878" spans="2:4" x14ac:dyDescent="0.35">
      <c r="B3878" s="99" t="s">
        <v>309</v>
      </c>
      <c r="C3878" s="271" t="s">
        <v>1053</v>
      </c>
      <c r="D3878" s="205"/>
    </row>
    <row r="3879" spans="2:4" x14ac:dyDescent="0.35">
      <c r="B3879" s="99" t="s">
        <v>311</v>
      </c>
      <c r="C3879" s="271" t="s">
        <v>1095</v>
      </c>
      <c r="D3879" s="205"/>
    </row>
    <row r="3880" spans="2:4" x14ac:dyDescent="0.35">
      <c r="B3880" s="99" t="s">
        <v>313</v>
      </c>
      <c r="C3880" s="239" t="s">
        <v>1055</v>
      </c>
      <c r="D3880" s="240"/>
    </row>
    <row r="3881" spans="2:4" ht="31" x14ac:dyDescent="0.35">
      <c r="B3881" s="99" t="s">
        <v>762</v>
      </c>
      <c r="C3881" s="105" t="s">
        <v>1096</v>
      </c>
      <c r="D3881" s="96"/>
    </row>
    <row r="3882" spans="2:4" x14ac:dyDescent="0.35">
      <c r="B3882" s="99" t="s">
        <v>1985</v>
      </c>
      <c r="C3882" s="271" t="s">
        <v>1097</v>
      </c>
      <c r="D3882" s="204"/>
    </row>
    <row r="3883" spans="2:4" x14ac:dyDescent="0.35">
      <c r="B3883" s="214" t="s">
        <v>317</v>
      </c>
      <c r="C3883" s="25" t="s">
        <v>318</v>
      </c>
      <c r="D3883" s="26" t="s">
        <v>319</v>
      </c>
    </row>
    <row r="3884" spans="2:4" x14ac:dyDescent="0.35">
      <c r="B3884" s="214"/>
      <c r="C3884" s="1" t="s">
        <v>1098</v>
      </c>
      <c r="D3884" s="109"/>
    </row>
    <row r="3885" spans="2:4" x14ac:dyDescent="0.35">
      <c r="B3885" s="214"/>
      <c r="C3885" s="1" t="s">
        <v>1099</v>
      </c>
      <c r="D3885" s="109"/>
    </row>
    <row r="3886" spans="2:4" x14ac:dyDescent="0.35">
      <c r="B3886" s="214"/>
      <c r="C3886" s="1" t="s">
        <v>1100</v>
      </c>
      <c r="D3886" s="109"/>
    </row>
    <row r="3887" spans="2:4" x14ac:dyDescent="0.35">
      <c r="B3887" s="214"/>
      <c r="C3887" s="1" t="s">
        <v>1082</v>
      </c>
      <c r="D3887" s="109"/>
    </row>
    <row r="3888" spans="2:4" ht="46.5" x14ac:dyDescent="0.35">
      <c r="B3888" s="214"/>
      <c r="C3888" s="1" t="s">
        <v>1101</v>
      </c>
      <c r="D3888" s="109"/>
    </row>
    <row r="3889" spans="2:4" x14ac:dyDescent="0.35">
      <c r="B3889" s="99" t="s">
        <v>322</v>
      </c>
      <c r="C3889" s="271" t="s">
        <v>1061</v>
      </c>
      <c r="D3889" s="204"/>
    </row>
    <row r="3890" spans="2:4" x14ac:dyDescent="0.35">
      <c r="B3890" s="99" t="s">
        <v>323</v>
      </c>
      <c r="C3890" s="271" t="s">
        <v>759</v>
      </c>
      <c r="D3890" s="205"/>
    </row>
    <row r="3891" spans="2:4" x14ac:dyDescent="0.35">
      <c r="B3891" s="99" t="s">
        <v>324</v>
      </c>
      <c r="C3891" s="271" t="s">
        <v>759</v>
      </c>
      <c r="D3891" s="205"/>
    </row>
    <row r="3892" spans="2:4" ht="16" thickBot="1" x14ac:dyDescent="0.4">
      <c r="B3892" s="32" t="s">
        <v>326</v>
      </c>
      <c r="C3892" s="273" t="s">
        <v>759</v>
      </c>
      <c r="D3892" s="207"/>
    </row>
    <row r="3893" spans="2:4" ht="16" thickBot="1" x14ac:dyDescent="0.4">
      <c r="B3893" s="28" t="s">
        <v>1062</v>
      </c>
      <c r="C3893" s="2"/>
      <c r="D3893"/>
    </row>
    <row r="3894" spans="2:4" ht="16" thickBot="1" x14ac:dyDescent="0.4">
      <c r="B3894" s="46" t="s">
        <v>1062</v>
      </c>
      <c r="C3894" s="208" t="str" cm="1">
        <f t="array" aca="1" ref="C3894" ca="1">HYPERLINK("#"&amp;CELL("address",INDEX('Data Items List'!C:C,MATCH("Data Item", 'Data Items List'!C:C,0))),"Return to data items list")</f>
        <v>Return to data items list</v>
      </c>
      <c r="D3894" s="209"/>
    </row>
    <row r="3895" spans="2:4" x14ac:dyDescent="0.35">
      <c r="B3895" s="31" t="s">
        <v>304</v>
      </c>
      <c r="C3895" s="272" t="s">
        <v>96</v>
      </c>
      <c r="D3895" s="211"/>
    </row>
    <row r="3896" spans="2:4" x14ac:dyDescent="0.35">
      <c r="B3896" s="99" t="s">
        <v>305</v>
      </c>
      <c r="C3896" s="271" t="s">
        <v>1102</v>
      </c>
      <c r="D3896" s="205"/>
    </row>
    <row r="3897" spans="2:4" x14ac:dyDescent="0.35">
      <c r="B3897" s="99" t="s">
        <v>307</v>
      </c>
      <c r="C3897" s="271" t="s">
        <v>1103</v>
      </c>
      <c r="D3897" s="205"/>
    </row>
    <row r="3898" spans="2:4" x14ac:dyDescent="0.35">
      <c r="B3898" s="99" t="s">
        <v>309</v>
      </c>
      <c r="C3898" s="271" t="s">
        <v>1053</v>
      </c>
      <c r="D3898" s="205"/>
    </row>
    <row r="3899" spans="2:4" x14ac:dyDescent="0.35">
      <c r="B3899" s="99" t="s">
        <v>311</v>
      </c>
      <c r="C3899" s="271" t="s">
        <v>1104</v>
      </c>
      <c r="D3899" s="205"/>
    </row>
    <row r="3900" spans="2:4" x14ac:dyDescent="0.35">
      <c r="B3900" s="99" t="s">
        <v>313</v>
      </c>
      <c r="C3900" s="239" t="s">
        <v>1055</v>
      </c>
      <c r="D3900" s="240"/>
    </row>
    <row r="3901" spans="2:4" ht="31" x14ac:dyDescent="0.35">
      <c r="B3901" s="99" t="s">
        <v>762</v>
      </c>
      <c r="C3901" s="115" t="s">
        <v>1085</v>
      </c>
      <c r="D3901" s="96"/>
    </row>
    <row r="3902" spans="2:4" x14ac:dyDescent="0.35">
      <c r="B3902" s="99" t="s">
        <v>1985</v>
      </c>
      <c r="C3902" s="239" t="s">
        <v>1105</v>
      </c>
      <c r="D3902" s="240"/>
    </row>
    <row r="3903" spans="2:4" x14ac:dyDescent="0.35">
      <c r="B3903" s="214" t="s">
        <v>317</v>
      </c>
      <c r="C3903" s="25" t="s">
        <v>318</v>
      </c>
      <c r="D3903" s="26" t="s">
        <v>319</v>
      </c>
    </row>
    <row r="3904" spans="2:4" x14ac:dyDescent="0.35">
      <c r="B3904" s="214"/>
      <c r="C3904" s="1" t="s">
        <v>339</v>
      </c>
      <c r="D3904" s="26"/>
    </row>
    <row r="3905" spans="2:4" x14ac:dyDescent="0.35">
      <c r="B3905" s="214"/>
      <c r="C3905" s="1" t="s">
        <v>342</v>
      </c>
      <c r="D3905" s="26"/>
    </row>
    <row r="3906" spans="2:4" x14ac:dyDescent="0.35">
      <c r="B3906" s="214"/>
      <c r="C3906" s="1" t="s">
        <v>1106</v>
      </c>
      <c r="D3906" s="26"/>
    </row>
    <row r="3907" spans="2:4" x14ac:dyDescent="0.35">
      <c r="B3907" s="214"/>
      <c r="C3907" s="1" t="s">
        <v>347</v>
      </c>
      <c r="D3907" s="26"/>
    </row>
    <row r="3908" spans="2:4" x14ac:dyDescent="0.35">
      <c r="B3908" s="214"/>
      <c r="C3908" s="1" t="s">
        <v>348</v>
      </c>
      <c r="D3908" s="26"/>
    </row>
    <row r="3909" spans="2:4" x14ac:dyDescent="0.35">
      <c r="B3909" s="214"/>
      <c r="C3909" s="1" t="s">
        <v>349</v>
      </c>
      <c r="D3909" s="109"/>
    </row>
    <row r="3910" spans="2:4" x14ac:dyDescent="0.35">
      <c r="B3910" s="214"/>
      <c r="C3910" s="1" t="s">
        <v>1107</v>
      </c>
      <c r="D3910" s="109"/>
    </row>
    <row r="3911" spans="2:4" x14ac:dyDescent="0.35">
      <c r="B3911" s="214"/>
      <c r="C3911" s="1" t="s">
        <v>1071</v>
      </c>
      <c r="D3911" s="109"/>
    </row>
    <row r="3912" spans="2:4" x14ac:dyDescent="0.35">
      <c r="B3912" s="99" t="s">
        <v>322</v>
      </c>
      <c r="C3912" s="271" t="s">
        <v>1061</v>
      </c>
      <c r="D3912" s="204"/>
    </row>
    <row r="3913" spans="2:4" ht="72.75" customHeight="1" x14ac:dyDescent="0.35">
      <c r="B3913" s="99" t="s">
        <v>323</v>
      </c>
      <c r="C3913" s="271" t="s">
        <v>759</v>
      </c>
      <c r="D3913" s="205"/>
    </row>
    <row r="3914" spans="2:4" x14ac:dyDescent="0.35">
      <c r="B3914" s="99" t="s">
        <v>324</v>
      </c>
      <c r="C3914" s="271" t="s">
        <v>759</v>
      </c>
      <c r="D3914" s="205"/>
    </row>
    <row r="3915" spans="2:4" ht="16" thickBot="1" x14ac:dyDescent="0.4">
      <c r="B3915" s="32" t="s">
        <v>326</v>
      </c>
      <c r="C3915" s="273" t="s">
        <v>759</v>
      </c>
      <c r="D3915" s="207"/>
    </row>
    <row r="3916" spans="2:4" x14ac:dyDescent="0.35">
      <c r="B3916" s="28"/>
      <c r="C3916" s="115"/>
      <c r="D3916" s="29"/>
    </row>
    <row r="3917" spans="2:4" ht="16" thickBot="1" x14ac:dyDescent="0.4">
      <c r="B3917" s="30" t="s">
        <v>1062</v>
      </c>
      <c r="C3917" s="2"/>
      <c r="D3917"/>
    </row>
    <row r="3918" spans="2:4" ht="16" thickBot="1" x14ac:dyDescent="0.4">
      <c r="B3918" s="46" t="s">
        <v>1062</v>
      </c>
      <c r="C3918" s="208" t="str" cm="1">
        <f t="array" aca="1" ref="C3918" ca="1">HYPERLINK("#"&amp;CELL("address",INDEX('Data Items List'!C:C,MATCH("Data Item", 'Data Items List'!C:C,0))),"Return to data items list")</f>
        <v>Return to data items list</v>
      </c>
      <c r="D3918" s="209"/>
    </row>
    <row r="3919" spans="2:4" x14ac:dyDescent="0.35">
      <c r="B3919" s="31" t="s">
        <v>304</v>
      </c>
      <c r="C3919" s="272" t="s">
        <v>236</v>
      </c>
      <c r="D3919" s="211"/>
    </row>
    <row r="3920" spans="2:4" x14ac:dyDescent="0.35">
      <c r="B3920" s="99" t="s">
        <v>305</v>
      </c>
      <c r="C3920" s="271" t="s">
        <v>1108</v>
      </c>
      <c r="D3920" s="205"/>
    </row>
    <row r="3921" spans="2:4" x14ac:dyDescent="0.35">
      <c r="B3921" s="99" t="s">
        <v>307</v>
      </c>
      <c r="C3921" s="271" t="s">
        <v>1109</v>
      </c>
      <c r="D3921" s="205"/>
    </row>
    <row r="3922" spans="2:4" x14ac:dyDescent="0.35">
      <c r="B3922" s="99" t="s">
        <v>309</v>
      </c>
      <c r="C3922" s="271" t="s">
        <v>1053</v>
      </c>
      <c r="D3922" s="205"/>
    </row>
    <row r="3923" spans="2:4" x14ac:dyDescent="0.35">
      <c r="B3923" s="99" t="s">
        <v>311</v>
      </c>
      <c r="C3923" s="271" t="s">
        <v>1110</v>
      </c>
      <c r="D3923" s="205"/>
    </row>
    <row r="3924" spans="2:4" x14ac:dyDescent="0.35">
      <c r="B3924" s="99" t="s">
        <v>313</v>
      </c>
      <c r="C3924" s="239" t="s">
        <v>1055</v>
      </c>
      <c r="D3924" s="240"/>
    </row>
    <row r="3925" spans="2:4" x14ac:dyDescent="0.35">
      <c r="B3925" s="99" t="s">
        <v>762</v>
      </c>
      <c r="C3925" s="115" t="s">
        <v>1111</v>
      </c>
      <c r="D3925" s="96"/>
    </row>
    <row r="3926" spans="2:4" x14ac:dyDescent="0.35">
      <c r="B3926" s="99" t="s">
        <v>1985</v>
      </c>
      <c r="C3926" s="271" t="s">
        <v>2010</v>
      </c>
      <c r="D3926" s="204"/>
    </row>
    <row r="3927" spans="2:4" x14ac:dyDescent="0.35">
      <c r="B3927" s="214" t="s">
        <v>317</v>
      </c>
      <c r="C3927" s="25" t="s">
        <v>318</v>
      </c>
      <c r="D3927" s="26" t="s">
        <v>319</v>
      </c>
    </row>
    <row r="3928" spans="2:4" x14ac:dyDescent="0.35">
      <c r="B3928" s="214"/>
      <c r="C3928" s="202" t="s">
        <v>1112</v>
      </c>
      <c r="D3928" s="109" t="s">
        <v>1113</v>
      </c>
    </row>
    <row r="3929" spans="2:4" x14ac:dyDescent="0.35">
      <c r="B3929" s="214"/>
      <c r="C3929" s="202"/>
      <c r="D3929" s="109" t="s">
        <v>1114</v>
      </c>
    </row>
    <row r="3930" spans="2:4" x14ac:dyDescent="0.35">
      <c r="B3930" s="214"/>
      <c r="C3930" s="202"/>
      <c r="D3930" s="109" t="s">
        <v>1115</v>
      </c>
    </row>
    <row r="3931" spans="2:4" x14ac:dyDescent="0.35">
      <c r="B3931" s="214"/>
      <c r="C3931" s="202"/>
      <c r="D3931" s="109" t="s">
        <v>1116</v>
      </c>
    </row>
    <row r="3932" spans="2:4" x14ac:dyDescent="0.35">
      <c r="B3932" s="214"/>
      <c r="C3932" s="202"/>
      <c r="D3932" s="109" t="s">
        <v>333</v>
      </c>
    </row>
    <row r="3933" spans="2:4" x14ac:dyDescent="0.35">
      <c r="B3933" s="214"/>
      <c r="C3933" s="202" t="s">
        <v>1117</v>
      </c>
      <c r="D3933" s="109" t="s">
        <v>1118</v>
      </c>
    </row>
    <row r="3934" spans="2:4" x14ac:dyDescent="0.35">
      <c r="B3934" s="214"/>
      <c r="C3934" s="202"/>
      <c r="D3934" s="109" t="s">
        <v>1119</v>
      </c>
    </row>
    <row r="3935" spans="2:4" x14ac:dyDescent="0.35">
      <c r="B3935" s="214"/>
      <c r="C3935" s="202"/>
      <c r="D3935" s="109" t="s">
        <v>1120</v>
      </c>
    </row>
    <row r="3936" spans="2:4" x14ac:dyDescent="0.35">
      <c r="B3936" s="214"/>
      <c r="C3936" s="202"/>
      <c r="D3936" s="109" t="s">
        <v>1121</v>
      </c>
    </row>
    <row r="3937" spans="2:4" ht="108.75" customHeight="1" x14ac:dyDescent="0.35">
      <c r="B3937" s="214"/>
      <c r="C3937" s="202"/>
      <c r="D3937" s="109" t="s">
        <v>333</v>
      </c>
    </row>
    <row r="3938" spans="2:4" x14ac:dyDescent="0.35">
      <c r="B3938" s="214"/>
      <c r="C3938" s="202" t="s">
        <v>1122</v>
      </c>
      <c r="D3938" s="109" t="s">
        <v>1123</v>
      </c>
    </row>
    <row r="3939" spans="2:4" x14ac:dyDescent="0.35">
      <c r="B3939" s="214"/>
      <c r="C3939" s="202"/>
      <c r="D3939" s="109" t="s">
        <v>1124</v>
      </c>
    </row>
    <row r="3940" spans="2:4" x14ac:dyDescent="0.35">
      <c r="B3940" s="214"/>
      <c r="C3940" s="202"/>
      <c r="D3940" s="109" t="s">
        <v>333</v>
      </c>
    </row>
    <row r="3941" spans="2:4" x14ac:dyDescent="0.35">
      <c r="B3941" s="214"/>
      <c r="C3941" s="202" t="s">
        <v>1125</v>
      </c>
      <c r="D3941" s="109" t="s">
        <v>1126</v>
      </c>
    </row>
    <row r="3942" spans="2:4" x14ac:dyDescent="0.35">
      <c r="B3942" s="214"/>
      <c r="C3942" s="202"/>
      <c r="D3942" s="109" t="s">
        <v>333</v>
      </c>
    </row>
    <row r="3943" spans="2:4" x14ac:dyDescent="0.35">
      <c r="B3943" s="214"/>
      <c r="C3943" s="1" t="s">
        <v>2009</v>
      </c>
      <c r="D3943" s="109" t="s">
        <v>2009</v>
      </c>
    </row>
    <row r="3944" spans="2:4" x14ac:dyDescent="0.35">
      <c r="B3944" s="214"/>
      <c r="C3944" s="202" t="s">
        <v>1127</v>
      </c>
      <c r="D3944" s="109" t="s">
        <v>1128</v>
      </c>
    </row>
    <row r="3945" spans="2:4" x14ac:dyDescent="0.35">
      <c r="B3945" s="214"/>
      <c r="C3945" s="202"/>
      <c r="D3945" s="109" t="s">
        <v>333</v>
      </c>
    </row>
    <row r="3946" spans="2:4" x14ac:dyDescent="0.35">
      <c r="B3946" s="214"/>
      <c r="C3946" s="1" t="s">
        <v>1129</v>
      </c>
      <c r="D3946" s="109" t="s">
        <v>427</v>
      </c>
    </row>
    <row r="3947" spans="2:4" x14ac:dyDescent="0.35">
      <c r="B3947" s="99" t="s">
        <v>322</v>
      </c>
      <c r="C3947" s="271" t="s">
        <v>1061</v>
      </c>
      <c r="D3947" s="204"/>
    </row>
    <row r="3948" spans="2:4" x14ac:dyDescent="0.35">
      <c r="B3948" s="99" t="s">
        <v>323</v>
      </c>
      <c r="C3948" s="271" t="s">
        <v>759</v>
      </c>
      <c r="D3948" s="204"/>
    </row>
    <row r="3949" spans="2:4" x14ac:dyDescent="0.35">
      <c r="B3949" s="99" t="s">
        <v>324</v>
      </c>
      <c r="C3949" s="271" t="s">
        <v>759</v>
      </c>
      <c r="D3949" s="204"/>
    </row>
    <row r="3950" spans="2:4" ht="16" thickBot="1" x14ac:dyDescent="0.4">
      <c r="B3950" s="32" t="s">
        <v>326</v>
      </c>
      <c r="C3950" s="273" t="s">
        <v>2015</v>
      </c>
      <c r="D3950" s="207"/>
    </row>
    <row r="3951" spans="2:4" x14ac:dyDescent="0.35">
      <c r="B3951" s="28"/>
      <c r="C3951" s="115"/>
      <c r="D3951" s="29"/>
    </row>
    <row r="3952" spans="2:4" ht="16" thickBot="1" x14ac:dyDescent="0.4">
      <c r="B3952" s="28" t="s">
        <v>1062</v>
      </c>
      <c r="C3952" s="2"/>
      <c r="D3952"/>
    </row>
    <row r="3953" spans="2:4" ht="16" thickBot="1" x14ac:dyDescent="0.4">
      <c r="B3953" s="46" t="s">
        <v>1062</v>
      </c>
      <c r="C3953" s="208" t="str" cm="1">
        <f t="array" aca="1" ref="C3953" ca="1">HYPERLINK("#"&amp;CELL("address",INDEX('Data Items List'!C:C,MATCH("Data Item", 'Data Items List'!C:C,0))),"Return to data items list")</f>
        <v>Return to data items list</v>
      </c>
      <c r="D3953" s="209"/>
    </row>
    <row r="3954" spans="2:4" x14ac:dyDescent="0.35">
      <c r="B3954" s="31" t="s">
        <v>304</v>
      </c>
      <c r="C3954" s="272" t="s">
        <v>259</v>
      </c>
      <c r="D3954" s="211"/>
    </row>
    <row r="3955" spans="2:4" x14ac:dyDescent="0.35">
      <c r="B3955" s="99" t="s">
        <v>305</v>
      </c>
      <c r="C3955" s="271" t="s">
        <v>759</v>
      </c>
      <c r="D3955" s="205"/>
    </row>
    <row r="3956" spans="2:4" x14ac:dyDescent="0.35">
      <c r="B3956" s="99" t="s">
        <v>307</v>
      </c>
      <c r="C3956" s="271" t="s">
        <v>1130</v>
      </c>
      <c r="D3956" s="205"/>
    </row>
    <row r="3957" spans="2:4" x14ac:dyDescent="0.35">
      <c r="B3957" s="99" t="s">
        <v>309</v>
      </c>
      <c r="C3957" s="271" t="s">
        <v>1053</v>
      </c>
      <c r="D3957" s="205"/>
    </row>
    <row r="3958" spans="2:4" x14ac:dyDescent="0.35">
      <c r="B3958" s="99" t="s">
        <v>311</v>
      </c>
      <c r="C3958" s="271" t="s">
        <v>1131</v>
      </c>
      <c r="D3958" s="205"/>
    </row>
    <row r="3959" spans="2:4" x14ac:dyDescent="0.35">
      <c r="B3959" s="99" t="s">
        <v>313</v>
      </c>
      <c r="C3959" s="239" t="s">
        <v>1055</v>
      </c>
      <c r="D3959" s="240"/>
    </row>
    <row r="3960" spans="2:4" ht="31" x14ac:dyDescent="0.35">
      <c r="B3960" s="99" t="s">
        <v>762</v>
      </c>
      <c r="C3960" s="115" t="s">
        <v>1132</v>
      </c>
      <c r="D3960" s="96"/>
    </row>
    <row r="3961" spans="2:4" x14ac:dyDescent="0.35">
      <c r="B3961" s="99" t="s">
        <v>1985</v>
      </c>
      <c r="C3961" s="271" t="s">
        <v>1097</v>
      </c>
      <c r="D3961" s="204"/>
    </row>
    <row r="3962" spans="2:4" x14ac:dyDescent="0.35">
      <c r="B3962" s="214" t="s">
        <v>317</v>
      </c>
      <c r="C3962" s="25" t="s">
        <v>318</v>
      </c>
      <c r="D3962" s="26" t="s">
        <v>319</v>
      </c>
    </row>
    <row r="3963" spans="2:4" x14ac:dyDescent="0.35">
      <c r="B3963" s="214"/>
      <c r="C3963" s="1" t="s">
        <v>1133</v>
      </c>
      <c r="D3963" s="109"/>
    </row>
    <row r="3964" spans="2:4" x14ac:dyDescent="0.35">
      <c r="B3964" s="214"/>
      <c r="C3964" s="1" t="s">
        <v>1134</v>
      </c>
      <c r="D3964" s="109"/>
    </row>
    <row r="3965" spans="2:4" x14ac:dyDescent="0.35">
      <c r="B3965" s="214"/>
      <c r="C3965" s="1" t="s">
        <v>1135</v>
      </c>
      <c r="D3965" s="109"/>
    </row>
    <row r="3966" spans="2:4" x14ac:dyDescent="0.35">
      <c r="B3966" s="214"/>
      <c r="C3966" s="1" t="s">
        <v>1136</v>
      </c>
      <c r="D3966" s="109"/>
    </row>
    <row r="3967" spans="2:4" x14ac:dyDescent="0.35">
      <c r="B3967" s="214"/>
      <c r="C3967" s="1" t="s">
        <v>1137</v>
      </c>
      <c r="D3967" s="109"/>
    </row>
    <row r="3968" spans="2:4" x14ac:dyDescent="0.35">
      <c r="B3968" s="214"/>
      <c r="C3968" s="1" t="s">
        <v>1138</v>
      </c>
      <c r="D3968" s="109"/>
    </row>
    <row r="3969" spans="2:4" x14ac:dyDescent="0.35">
      <c r="B3969" s="214"/>
      <c r="C3969" s="1" t="s">
        <v>1139</v>
      </c>
      <c r="D3969" s="109"/>
    </row>
    <row r="3970" spans="2:4" x14ac:dyDescent="0.35">
      <c r="B3970" s="99" t="s">
        <v>322</v>
      </c>
      <c r="C3970" s="271" t="s">
        <v>1061</v>
      </c>
      <c r="D3970" s="204"/>
    </row>
    <row r="3971" spans="2:4" x14ac:dyDescent="0.35">
      <c r="B3971" s="99" t="s">
        <v>323</v>
      </c>
      <c r="C3971" s="271" t="s">
        <v>759</v>
      </c>
      <c r="D3971" s="205"/>
    </row>
    <row r="3972" spans="2:4" x14ac:dyDescent="0.35">
      <c r="B3972" s="99" t="s">
        <v>324</v>
      </c>
      <c r="C3972" s="271" t="s">
        <v>759</v>
      </c>
      <c r="D3972" s="205"/>
    </row>
    <row r="3973" spans="2:4" ht="16" thickBot="1" x14ac:dyDescent="0.4">
      <c r="B3973" s="32" t="s">
        <v>326</v>
      </c>
      <c r="C3973" s="273" t="s">
        <v>759</v>
      </c>
      <c r="D3973" s="207"/>
    </row>
    <row r="3974" spans="2:4" ht="16" thickBot="1" x14ac:dyDescent="0.4">
      <c r="B3974" s="28"/>
      <c r="C3974" s="115"/>
      <c r="D3974" s="29"/>
    </row>
    <row r="3975" spans="2:4" ht="16" thickBot="1" x14ac:dyDescent="0.4">
      <c r="B3975" s="46" t="s">
        <v>1062</v>
      </c>
      <c r="C3975" s="208" t="str" cm="1">
        <f t="array" aca="1" ref="C3975" ca="1">HYPERLINK("#"&amp;CELL("address",INDEX('Data Items List'!C:C,MATCH("Data Item", 'Data Items List'!C:C,0))),"Return to data items list")</f>
        <v>Return to data items list</v>
      </c>
      <c r="D3975" s="209"/>
    </row>
    <row r="3976" spans="2:4" x14ac:dyDescent="0.35">
      <c r="B3976" s="31" t="s">
        <v>304</v>
      </c>
      <c r="C3976" s="272" t="s">
        <v>260</v>
      </c>
      <c r="D3976" s="211"/>
    </row>
    <row r="3977" spans="2:4" x14ac:dyDescent="0.35">
      <c r="B3977" s="99" t="s">
        <v>305</v>
      </c>
      <c r="C3977" s="271" t="s">
        <v>759</v>
      </c>
      <c r="D3977" s="204"/>
    </row>
    <row r="3978" spans="2:4" x14ac:dyDescent="0.35">
      <c r="B3978" s="99" t="s">
        <v>307</v>
      </c>
      <c r="C3978" s="271" t="s">
        <v>1140</v>
      </c>
      <c r="D3978" s="205"/>
    </row>
    <row r="3979" spans="2:4" x14ac:dyDescent="0.35">
      <c r="B3979" s="99" t="s">
        <v>309</v>
      </c>
      <c r="C3979" s="271" t="s">
        <v>1053</v>
      </c>
      <c r="D3979" s="205"/>
    </row>
    <row r="3980" spans="2:4" x14ac:dyDescent="0.35">
      <c r="B3980" s="99" t="s">
        <v>311</v>
      </c>
      <c r="C3980" s="271" t="s">
        <v>1141</v>
      </c>
      <c r="D3980" s="205"/>
    </row>
    <row r="3981" spans="2:4" x14ac:dyDescent="0.35">
      <c r="B3981" s="99" t="s">
        <v>313</v>
      </c>
      <c r="C3981" s="239" t="s">
        <v>1055</v>
      </c>
      <c r="D3981" s="240"/>
    </row>
    <row r="3982" spans="2:4" ht="31" x14ac:dyDescent="0.35">
      <c r="B3982" s="99" t="s">
        <v>762</v>
      </c>
      <c r="C3982" s="115" t="s">
        <v>1132</v>
      </c>
      <c r="D3982" s="96"/>
    </row>
    <row r="3983" spans="2:4" x14ac:dyDescent="0.35">
      <c r="B3983" s="99" t="s">
        <v>1985</v>
      </c>
      <c r="C3983" s="271" t="s">
        <v>1097</v>
      </c>
      <c r="D3983" s="204"/>
    </row>
    <row r="3984" spans="2:4" x14ac:dyDescent="0.35">
      <c r="B3984" s="214" t="s">
        <v>317</v>
      </c>
      <c r="C3984" s="25" t="s">
        <v>318</v>
      </c>
      <c r="D3984" s="26" t="s">
        <v>319</v>
      </c>
    </row>
    <row r="3985" spans="2:4" x14ac:dyDescent="0.35">
      <c r="B3985" s="214"/>
      <c r="C3985" s="107" t="str" cm="1">
        <f t="array" aca="1" ref="C3985" ca="1">HYPERLINK("#"&amp;CELL("address",INDEX(Glossary!B:B,MATCH("Risk Remained",Glossary!B:B,0))),"Risk Remained")</f>
        <v>Risk Remained</v>
      </c>
      <c r="D3985" s="26"/>
    </row>
    <row r="3986" spans="2:4" x14ac:dyDescent="0.35">
      <c r="B3986" s="214"/>
      <c r="C3986" s="107" t="str" cm="1">
        <f t="array" aca="1" ref="C3986" ca="1">HYPERLINK("#"&amp;CELL("address",INDEX(Glossary!B:B,MATCH("Risk Reduced",Glossary!B:B,0))),"Risk Reduced")</f>
        <v>Risk Reduced</v>
      </c>
      <c r="D3986" s="109"/>
    </row>
    <row r="3987" spans="2:4" x14ac:dyDescent="0.35">
      <c r="B3987" s="214"/>
      <c r="C3987" s="107" t="str" cm="1">
        <f t="array" aca="1" ref="C3987" ca="1">HYPERLINK("#"&amp;CELL("address",INDEX(Glossary!B:B,MATCH("Risk Removed",Glossary!B:B,0))),"Risk Removed")</f>
        <v>Risk Removed</v>
      </c>
      <c r="D3987" s="109"/>
    </row>
    <row r="3988" spans="2:4" x14ac:dyDescent="0.35">
      <c r="B3988" s="99" t="s">
        <v>322</v>
      </c>
      <c r="C3988" s="271" t="s">
        <v>1061</v>
      </c>
      <c r="D3988" s="204"/>
    </row>
    <row r="3989" spans="2:4" x14ac:dyDescent="0.35">
      <c r="B3989" s="99" t="s">
        <v>323</v>
      </c>
      <c r="C3989" s="271" t="s">
        <v>759</v>
      </c>
      <c r="D3989" s="205"/>
    </row>
    <row r="3990" spans="2:4" x14ac:dyDescent="0.35">
      <c r="B3990" s="99" t="s">
        <v>324</v>
      </c>
      <c r="C3990" s="271" t="s">
        <v>759</v>
      </c>
      <c r="D3990" s="205"/>
    </row>
    <row r="3991" spans="2:4" ht="16" thickBot="1" x14ac:dyDescent="0.4">
      <c r="B3991" s="32" t="s">
        <v>326</v>
      </c>
      <c r="C3991" s="273" t="s">
        <v>759</v>
      </c>
      <c r="D3991" s="207"/>
    </row>
    <row r="3992" spans="2:4" ht="16" thickBot="1" x14ac:dyDescent="0.4">
      <c r="B3992" s="28"/>
      <c r="C3992" s="115"/>
      <c r="D3992" s="29"/>
    </row>
    <row r="3993" spans="2:4" ht="16" thickBot="1" x14ac:dyDescent="0.4">
      <c r="B3993" s="23" t="s">
        <v>1062</v>
      </c>
      <c r="C3993" s="208" t="str" cm="1">
        <f t="array" aca="1" ref="C3993" ca="1">HYPERLINK("#"&amp;CELL("address",INDEX('Data Items List'!C:C,MATCH("Data Item", 'Data Items List'!C:C,0))),"Return to data items list")</f>
        <v>Return to data items list</v>
      </c>
      <c r="D3993" s="209"/>
    </row>
    <row r="3994" spans="2:4" ht="27" customHeight="1" x14ac:dyDescent="0.35">
      <c r="B3994" s="24" t="s">
        <v>304</v>
      </c>
      <c r="C3994" s="283" t="s">
        <v>265</v>
      </c>
      <c r="D3994" s="211"/>
    </row>
    <row r="3995" spans="2:4" x14ac:dyDescent="0.35">
      <c r="B3995" s="118" t="s">
        <v>305</v>
      </c>
      <c r="C3995" s="274" t="s">
        <v>759</v>
      </c>
      <c r="D3995" s="204"/>
    </row>
    <row r="3996" spans="2:4" x14ac:dyDescent="0.35">
      <c r="B3996" s="118" t="s">
        <v>307</v>
      </c>
      <c r="C3996" s="274" t="s">
        <v>1145</v>
      </c>
      <c r="D3996" s="204"/>
    </row>
    <row r="3997" spans="2:4" x14ac:dyDescent="0.35">
      <c r="B3997" s="118" t="s">
        <v>309</v>
      </c>
      <c r="C3997" s="274" t="s">
        <v>1053</v>
      </c>
      <c r="D3997" s="204"/>
    </row>
    <row r="3998" spans="2:4" x14ac:dyDescent="0.35">
      <c r="B3998" s="118" t="s">
        <v>311</v>
      </c>
      <c r="C3998" s="274" t="s">
        <v>1146</v>
      </c>
      <c r="D3998" s="204"/>
    </row>
    <row r="3999" spans="2:4" x14ac:dyDescent="0.35">
      <c r="B3999" s="118" t="s">
        <v>313</v>
      </c>
      <c r="C3999" s="275" t="s">
        <v>1055</v>
      </c>
      <c r="D3999" s="240"/>
    </row>
    <row r="4000" spans="2:4" ht="46.5" x14ac:dyDescent="0.35">
      <c r="B4000" s="118" t="s">
        <v>762</v>
      </c>
      <c r="C4000" s="115" t="s">
        <v>1147</v>
      </c>
      <c r="D4000" s="96"/>
    </row>
    <row r="4001" spans="2:4" x14ac:dyDescent="0.35">
      <c r="B4001" s="118" t="s">
        <v>1985</v>
      </c>
      <c r="C4001" s="274" t="s">
        <v>316</v>
      </c>
      <c r="D4001" s="204"/>
    </row>
    <row r="4002" spans="2:4" x14ac:dyDescent="0.35">
      <c r="B4002" s="278" t="s">
        <v>317</v>
      </c>
      <c r="C4002" s="25" t="s">
        <v>318</v>
      </c>
      <c r="D4002" s="26" t="s">
        <v>319</v>
      </c>
    </row>
    <row r="4003" spans="2:4" x14ac:dyDescent="0.35">
      <c r="B4003" s="279"/>
      <c r="C4003" s="61" t="str" cm="1">
        <f t="array" aca="1" ref="C4003" ca="1">HYPERLINK("#"&amp;CELL("address",INDEX(Glossary!B:B,MATCH("Safeguarding Concerns",Glossary!B:B,0))),"Total Number of Safeguarding Concerns")</f>
        <v>Total Number of Safeguarding Concerns</v>
      </c>
      <c r="D4003" s="109"/>
    </row>
    <row r="4004" spans="2:4" x14ac:dyDescent="0.35">
      <c r="B4004" s="279"/>
      <c r="C4004" s="61" t="str" cm="1">
        <f t="array" aca="1" ref="C4004" ca="1">HYPERLINK("#"&amp;CELL("address",INDEX(Glossary!B:B,MATCH("Section 42 Safeguarding 
Enquiries",Glossary!B:B,0))),"Total Number of Section 42 Safeguarding Enquiries")</f>
        <v>Total Number of Section 42 Safeguarding Enquiries</v>
      </c>
      <c r="D4004" s="109"/>
    </row>
    <row r="4005" spans="2:4" x14ac:dyDescent="0.35">
      <c r="B4005" s="280"/>
      <c r="C4005" s="61" t="str" cm="1">
        <f t="array" aca="1" ref="C4005" ca="1">HYPERLINK("#"&amp;CELL("address",INDEX(Glossary!B:B,MATCH("Safeguarding Enquiries",Glossary!B:B,0))),"Total Number of Other Safeguarding Enquiries")</f>
        <v>Total Number of Other Safeguarding Enquiries</v>
      </c>
      <c r="D4005" s="109"/>
    </row>
    <row r="4006" spans="2:4" x14ac:dyDescent="0.35">
      <c r="B4006" s="118" t="s">
        <v>322</v>
      </c>
      <c r="C4006" s="274" t="s">
        <v>1061</v>
      </c>
      <c r="D4006" s="204"/>
    </row>
    <row r="4007" spans="2:4" x14ac:dyDescent="0.35">
      <c r="B4007" s="118" t="s">
        <v>323</v>
      </c>
      <c r="C4007" s="274" t="s">
        <v>759</v>
      </c>
      <c r="D4007" s="204"/>
    </row>
    <row r="4008" spans="2:4" x14ac:dyDescent="0.35">
      <c r="B4008" s="118" t="s">
        <v>324</v>
      </c>
      <c r="C4008" s="274" t="s">
        <v>759</v>
      </c>
      <c r="D4008" s="204"/>
    </row>
    <row r="4009" spans="2:4" ht="16" thickBot="1" x14ac:dyDescent="0.4">
      <c r="B4009" s="27" t="s">
        <v>326</v>
      </c>
      <c r="C4009" s="276" t="s">
        <v>759</v>
      </c>
      <c r="D4009" s="207"/>
    </row>
    <row r="4010" spans="2:4" ht="16" thickBot="1" x14ac:dyDescent="0.4">
      <c r="B4010" s="44"/>
      <c r="C4010" s="116"/>
      <c r="D4010" s="45"/>
    </row>
    <row r="4011" spans="2:4" ht="18" customHeight="1" thickBot="1" x14ac:dyDescent="0.4">
      <c r="B4011" s="23" t="s">
        <v>1062</v>
      </c>
      <c r="C4011" s="208" t="str" cm="1">
        <f t="array" aca="1" ref="C4011" ca="1">HYPERLINK("#"&amp;CELL("address",INDEX('Data Items List'!C:C,MATCH("Data Item", 'Data Items List'!C:C,0))),"Return to data items list")</f>
        <v>Return to data items list</v>
      </c>
      <c r="D4011" s="209"/>
    </row>
    <row r="4012" spans="2:4" x14ac:dyDescent="0.35">
      <c r="B4012" s="24" t="s">
        <v>304</v>
      </c>
      <c r="C4012" s="272" t="s">
        <v>266</v>
      </c>
      <c r="D4012" s="211"/>
    </row>
    <row r="4013" spans="2:4" x14ac:dyDescent="0.35">
      <c r="B4013" s="118" t="s">
        <v>305</v>
      </c>
      <c r="C4013" s="204" t="s">
        <v>1148</v>
      </c>
      <c r="D4013" s="205"/>
    </row>
    <row r="4014" spans="2:4" ht="67.5" customHeight="1" x14ac:dyDescent="0.35">
      <c r="B4014" s="118" t="s">
        <v>307</v>
      </c>
      <c r="C4014" s="204" t="s">
        <v>1149</v>
      </c>
      <c r="D4014" s="205"/>
    </row>
    <row r="4015" spans="2:4" ht="15" customHeight="1" x14ac:dyDescent="0.35">
      <c r="B4015" s="118" t="s">
        <v>309</v>
      </c>
      <c r="C4015" s="204" t="s">
        <v>1053</v>
      </c>
      <c r="D4015" s="205"/>
    </row>
    <row r="4016" spans="2:4" x14ac:dyDescent="0.35">
      <c r="B4016" s="118" t="s">
        <v>311</v>
      </c>
      <c r="C4016" s="204" t="s">
        <v>1150</v>
      </c>
      <c r="D4016" s="205"/>
    </row>
    <row r="4017" spans="2:4" x14ac:dyDescent="0.35">
      <c r="B4017" s="118" t="s">
        <v>313</v>
      </c>
      <c r="C4017" s="239" t="s">
        <v>1055</v>
      </c>
      <c r="D4017" s="240"/>
    </row>
    <row r="4018" spans="2:4" x14ac:dyDescent="0.35">
      <c r="B4018" s="118" t="s">
        <v>762</v>
      </c>
      <c r="C4018" s="115" t="s">
        <v>1151</v>
      </c>
      <c r="D4018" s="96"/>
    </row>
    <row r="4019" spans="2:4" x14ac:dyDescent="0.35">
      <c r="B4019" s="118" t="s">
        <v>1985</v>
      </c>
      <c r="C4019" s="271" t="s">
        <v>316</v>
      </c>
      <c r="D4019" s="204"/>
    </row>
    <row r="4020" spans="2:4" x14ac:dyDescent="0.35">
      <c r="B4020" s="277" t="s">
        <v>317</v>
      </c>
      <c r="C4020" s="25" t="s">
        <v>318</v>
      </c>
      <c r="D4020" s="26" t="s">
        <v>319</v>
      </c>
    </row>
    <row r="4021" spans="2:4" x14ac:dyDescent="0.35">
      <c r="B4021" s="277"/>
      <c r="C4021" s="1" t="s">
        <v>1152</v>
      </c>
      <c r="D4021" s="109"/>
    </row>
    <row r="4022" spans="2:4" x14ac:dyDescent="0.35">
      <c r="B4022" s="277"/>
      <c r="C4022" s="1" t="s">
        <v>1153</v>
      </c>
      <c r="D4022" s="109"/>
    </row>
    <row r="4023" spans="2:4" x14ac:dyDescent="0.35">
      <c r="B4023" s="118" t="s">
        <v>322</v>
      </c>
      <c r="C4023" s="271" t="s">
        <v>1061</v>
      </c>
      <c r="D4023" s="204"/>
    </row>
    <row r="4024" spans="2:4" x14ac:dyDescent="0.35">
      <c r="B4024" s="118" t="s">
        <v>323</v>
      </c>
      <c r="C4024" s="204" t="s">
        <v>759</v>
      </c>
      <c r="D4024" s="205"/>
    </row>
    <row r="4025" spans="2:4" x14ac:dyDescent="0.35">
      <c r="B4025" s="118" t="s">
        <v>324</v>
      </c>
      <c r="C4025" s="204" t="s">
        <v>759</v>
      </c>
      <c r="D4025" s="205"/>
    </row>
    <row r="4026" spans="2:4" ht="16" thickBot="1" x14ac:dyDescent="0.4">
      <c r="B4026" s="27" t="s">
        <v>326</v>
      </c>
      <c r="C4026" s="276" t="s">
        <v>759</v>
      </c>
      <c r="D4026" s="207"/>
    </row>
    <row r="4027" spans="2:4" ht="16" thickBot="1" x14ac:dyDescent="0.4">
      <c r="B4027" s="30"/>
      <c r="C4027" s="115"/>
      <c r="D4027" s="97"/>
    </row>
    <row r="4028" spans="2:4" ht="16" thickBot="1" x14ac:dyDescent="0.4">
      <c r="B4028" s="46" t="s">
        <v>1062</v>
      </c>
      <c r="C4028" s="208" t="str" cm="1">
        <f t="array" aca="1" ref="C4028" ca="1">HYPERLINK("#"&amp;CELL("address",INDEX('Data Items List'!C:C,MATCH("Data Item", 'Data Items List'!C:C,0))),"Return to data items list")</f>
        <v>Return to data items list</v>
      </c>
      <c r="D4028" s="209"/>
    </row>
    <row r="4029" spans="2:4" x14ac:dyDescent="0.35">
      <c r="B4029" s="31" t="s">
        <v>304</v>
      </c>
      <c r="C4029" s="272" t="s">
        <v>267</v>
      </c>
      <c r="D4029" s="211"/>
    </row>
    <row r="4030" spans="2:4" x14ac:dyDescent="0.35">
      <c r="B4030" s="99" t="s">
        <v>305</v>
      </c>
      <c r="C4030" s="271" t="s">
        <v>759</v>
      </c>
      <c r="D4030" s="205"/>
    </row>
    <row r="4031" spans="2:4" ht="72.5" customHeight="1" x14ac:dyDescent="0.35">
      <c r="B4031" s="99" t="s">
        <v>307</v>
      </c>
      <c r="C4031" s="271" t="s">
        <v>1154</v>
      </c>
      <c r="D4031" s="205"/>
    </row>
    <row r="4032" spans="2:4" x14ac:dyDescent="0.35">
      <c r="B4032" s="99" t="s">
        <v>309</v>
      </c>
      <c r="C4032" s="271" t="s">
        <v>1053</v>
      </c>
      <c r="D4032" s="205"/>
    </row>
    <row r="4033" spans="2:4" x14ac:dyDescent="0.35">
      <c r="B4033" s="99" t="s">
        <v>311</v>
      </c>
      <c r="C4033" s="271" t="s">
        <v>1155</v>
      </c>
      <c r="D4033" s="205"/>
    </row>
    <row r="4034" spans="2:4" x14ac:dyDescent="0.35">
      <c r="B4034" s="99" t="s">
        <v>313</v>
      </c>
      <c r="C4034" s="239" t="s">
        <v>1055</v>
      </c>
      <c r="D4034" s="240"/>
    </row>
    <row r="4035" spans="2:4" x14ac:dyDescent="0.35">
      <c r="B4035" s="99" t="s">
        <v>762</v>
      </c>
      <c r="C4035" s="115" t="s">
        <v>1156</v>
      </c>
      <c r="D4035" s="96"/>
    </row>
    <row r="4036" spans="2:4" x14ac:dyDescent="0.35">
      <c r="B4036" s="99" t="s">
        <v>1985</v>
      </c>
      <c r="C4036" s="271" t="s">
        <v>316</v>
      </c>
      <c r="D4036" s="204"/>
    </row>
    <row r="4037" spans="2:4" x14ac:dyDescent="0.35">
      <c r="B4037" s="214" t="s">
        <v>317</v>
      </c>
      <c r="C4037" s="25" t="s">
        <v>318</v>
      </c>
      <c r="D4037" s="26" t="s">
        <v>319</v>
      </c>
    </row>
    <row r="4038" spans="2:4" x14ac:dyDescent="0.35">
      <c r="B4038" s="214"/>
      <c r="C4038" s="1" t="s">
        <v>1157</v>
      </c>
      <c r="D4038" s="109"/>
    </row>
    <row r="4039" spans="2:4" ht="31" x14ac:dyDescent="0.35">
      <c r="B4039" s="214"/>
      <c r="C4039" s="1" t="s">
        <v>1158</v>
      </c>
      <c r="D4039" s="109"/>
    </row>
    <row r="4040" spans="2:4" x14ac:dyDescent="0.35">
      <c r="B4040" s="99" t="s">
        <v>322</v>
      </c>
      <c r="C4040" s="271" t="s">
        <v>1061</v>
      </c>
      <c r="D4040" s="204"/>
    </row>
    <row r="4041" spans="2:4" x14ac:dyDescent="0.35">
      <c r="B4041" s="99" t="s">
        <v>323</v>
      </c>
      <c r="C4041" s="271" t="s">
        <v>759</v>
      </c>
      <c r="D4041" s="205"/>
    </row>
    <row r="4042" spans="2:4" x14ac:dyDescent="0.35">
      <c r="B4042" s="99" t="s">
        <v>324</v>
      </c>
      <c r="C4042" s="271" t="s">
        <v>759</v>
      </c>
      <c r="D4042" s="205"/>
    </row>
    <row r="4043" spans="2:4" ht="16" thickBot="1" x14ac:dyDescent="0.4">
      <c r="B4043" s="32" t="s">
        <v>326</v>
      </c>
      <c r="C4043" s="273" t="s">
        <v>759</v>
      </c>
      <c r="D4043" s="207"/>
    </row>
    <row r="4044" spans="2:4" ht="16" thickBot="1" x14ac:dyDescent="0.4">
      <c r="B4044" s="28" t="s">
        <v>1062</v>
      </c>
      <c r="C4044" s="2"/>
      <c r="D4044"/>
    </row>
    <row r="4045" spans="2:4" ht="16" thickBot="1" x14ac:dyDescent="0.4">
      <c r="B4045" s="46" t="s">
        <v>1062</v>
      </c>
      <c r="C4045" s="208" t="str" cm="1">
        <f t="array" aca="1" ref="C4045" ca="1">HYPERLINK("#"&amp;CELL("address",INDEX('Data Items List'!C:C,MATCH("Data Item", 'Data Items List'!C:C,0))),"Return to data items list")</f>
        <v>Return to data items list</v>
      </c>
      <c r="D4045" s="209"/>
    </row>
    <row r="4046" spans="2:4" x14ac:dyDescent="0.35">
      <c r="B4046" s="31" t="s">
        <v>304</v>
      </c>
      <c r="C4046" s="272" t="s">
        <v>284</v>
      </c>
      <c r="D4046" s="211"/>
    </row>
    <row r="4047" spans="2:4" x14ac:dyDescent="0.35">
      <c r="B4047" s="99" t="s">
        <v>305</v>
      </c>
      <c r="C4047" s="271" t="s">
        <v>759</v>
      </c>
      <c r="D4047" s="205"/>
    </row>
    <row r="4048" spans="2:4" ht="47.75" customHeight="1" x14ac:dyDescent="0.35">
      <c r="B4048" s="99" t="s">
        <v>307</v>
      </c>
      <c r="C4048" s="271" t="s">
        <v>1159</v>
      </c>
      <c r="D4048" s="205"/>
    </row>
    <row r="4049" spans="2:4" x14ac:dyDescent="0.35">
      <c r="B4049" s="99" t="s">
        <v>309</v>
      </c>
      <c r="C4049" s="271" t="s">
        <v>1053</v>
      </c>
      <c r="D4049" s="205"/>
    </row>
    <row r="4050" spans="2:4" x14ac:dyDescent="0.35">
      <c r="B4050" s="99" t="s">
        <v>311</v>
      </c>
      <c r="C4050" s="271" t="s">
        <v>1160</v>
      </c>
      <c r="D4050" s="205"/>
    </row>
    <row r="4051" spans="2:4" x14ac:dyDescent="0.35">
      <c r="B4051" s="99" t="s">
        <v>313</v>
      </c>
      <c r="C4051" s="239" t="s">
        <v>1055</v>
      </c>
      <c r="D4051" s="240"/>
    </row>
    <row r="4052" spans="2:4" ht="31" x14ac:dyDescent="0.35">
      <c r="B4052" s="99" t="s">
        <v>762</v>
      </c>
      <c r="C4052" s="105" t="s">
        <v>1161</v>
      </c>
      <c r="D4052" s="106"/>
    </row>
    <row r="4053" spans="2:4" x14ac:dyDescent="0.35">
      <c r="B4053" s="99" t="s">
        <v>1985</v>
      </c>
      <c r="C4053" s="239" t="s">
        <v>1162</v>
      </c>
      <c r="D4053" s="240"/>
    </row>
    <row r="4054" spans="2:4" x14ac:dyDescent="0.35">
      <c r="B4054" s="214" t="s">
        <v>317</v>
      </c>
      <c r="C4054" s="25" t="s">
        <v>318</v>
      </c>
      <c r="D4054" s="26" t="s">
        <v>319</v>
      </c>
    </row>
    <row r="4055" spans="2:4" x14ac:dyDescent="0.35">
      <c r="B4055" s="214"/>
      <c r="C4055" s="107" t="str" cm="1">
        <f t="array" aca="1" ref="C4055" ca="1">HYPERLINK("#"&amp;CELL("address",INDEX(Glossary!B:B,MATCH("Service Provider (source of risk)",Glossary!B:B,0))),"Service Provider")</f>
        <v>Service Provider</v>
      </c>
      <c r="D4055" s="109"/>
    </row>
    <row r="4056" spans="2:4" x14ac:dyDescent="0.35">
      <c r="B4056" s="214"/>
      <c r="C4056" s="107" t="str" cm="1">
        <f t="array" aca="1" ref="C4056" ca="1">HYPERLINK("#"&amp;CELL("address",INDEX(Glossary!B:B,MATCH("Other – Known to Individual",Glossary!B:B,0))),"Other – Known to Individual")</f>
        <v>Other – Known to Individual</v>
      </c>
      <c r="D4056" s="109"/>
    </row>
    <row r="4057" spans="2:4" x14ac:dyDescent="0.35">
      <c r="B4057" s="214"/>
      <c r="C4057" s="107" t="str" cm="1">
        <f t="array" aca="1" ref="C4057" ca="1">HYPERLINK("#"&amp;CELL("address",INDEX(Glossary!B:B,MATCH("Other - Unknown to individual",Glossary!B:B,0))),"Other - Unknown to individual")</f>
        <v>Other - Unknown to individual</v>
      </c>
      <c r="D4057" s="109"/>
    </row>
    <row r="4058" spans="2:4" x14ac:dyDescent="0.35">
      <c r="B4058" s="99" t="s">
        <v>322</v>
      </c>
      <c r="C4058" s="271" t="s">
        <v>1061</v>
      </c>
      <c r="D4058" s="204"/>
    </row>
    <row r="4059" spans="2:4" x14ac:dyDescent="0.35">
      <c r="B4059" s="99" t="s">
        <v>323</v>
      </c>
      <c r="C4059" s="271" t="s">
        <v>759</v>
      </c>
      <c r="D4059" s="205"/>
    </row>
    <row r="4060" spans="2:4" x14ac:dyDescent="0.35">
      <c r="B4060" s="99" t="s">
        <v>324</v>
      </c>
      <c r="C4060" s="271" t="s">
        <v>759</v>
      </c>
      <c r="D4060" s="205"/>
    </row>
    <row r="4061" spans="2:4" ht="16" thickBot="1" x14ac:dyDescent="0.4">
      <c r="B4061" s="32" t="s">
        <v>326</v>
      </c>
      <c r="C4061" s="273" t="s">
        <v>759</v>
      </c>
      <c r="D4061" s="207"/>
    </row>
    <row r="4062" spans="2:4" x14ac:dyDescent="0.35">
      <c r="B4062" s="28" t="s">
        <v>1062</v>
      </c>
      <c r="C4062" s="2"/>
      <c r="D4062"/>
    </row>
    <row r="4063" spans="2:4" ht="16" thickBot="1" x14ac:dyDescent="0.4">
      <c r="B4063" s="28" t="s">
        <v>1062</v>
      </c>
      <c r="C4063" s="2"/>
      <c r="D4063"/>
    </row>
    <row r="4064" spans="2:4" ht="16" thickBot="1" x14ac:dyDescent="0.4">
      <c r="B4064" s="46" t="s">
        <v>1062</v>
      </c>
      <c r="C4064" s="208" t="str" cm="1">
        <f t="array" aca="1" ref="C4064" ca="1">HYPERLINK("#"&amp;CELL("address",INDEX('Data Items List'!C:C,MATCH("Data Item", 'Data Items List'!C:C,0))),"Return to data items list")</f>
        <v>Return to data items list</v>
      </c>
      <c r="D4064" s="209"/>
    </row>
    <row r="4065" spans="2:4" x14ac:dyDescent="0.35">
      <c r="B4065" s="31" t="s">
        <v>304</v>
      </c>
      <c r="C4065" s="272" t="s">
        <v>295</v>
      </c>
      <c r="D4065" s="211"/>
    </row>
    <row r="4066" spans="2:4" x14ac:dyDescent="0.35">
      <c r="B4066" s="99" t="s">
        <v>305</v>
      </c>
      <c r="C4066" s="271" t="s">
        <v>759</v>
      </c>
      <c r="D4066" s="205"/>
    </row>
    <row r="4067" spans="2:4" ht="41.75" customHeight="1" x14ac:dyDescent="0.35">
      <c r="B4067" s="99" t="s">
        <v>307</v>
      </c>
      <c r="C4067" s="271" t="s">
        <v>1165</v>
      </c>
      <c r="D4067" s="205"/>
    </row>
    <row r="4068" spans="2:4" x14ac:dyDescent="0.35">
      <c r="B4068" s="99" t="s">
        <v>309</v>
      </c>
      <c r="C4068" s="271" t="s">
        <v>1053</v>
      </c>
      <c r="D4068" s="205"/>
    </row>
    <row r="4069" spans="2:4" x14ac:dyDescent="0.35">
      <c r="B4069" s="99" t="s">
        <v>311</v>
      </c>
      <c r="C4069" s="271" t="s">
        <v>1166</v>
      </c>
      <c r="D4069" s="205"/>
    </row>
    <row r="4070" spans="2:4" x14ac:dyDescent="0.35">
      <c r="B4070" s="99" t="s">
        <v>313</v>
      </c>
      <c r="C4070" s="239" t="s">
        <v>1055</v>
      </c>
      <c r="D4070" s="240"/>
    </row>
    <row r="4071" spans="2:4" ht="31" x14ac:dyDescent="0.35">
      <c r="B4071" s="99" t="s">
        <v>762</v>
      </c>
      <c r="C4071" s="115" t="s">
        <v>1167</v>
      </c>
      <c r="D4071" s="96"/>
    </row>
    <row r="4072" spans="2:4" x14ac:dyDescent="0.35">
      <c r="B4072" s="99" t="s">
        <v>1985</v>
      </c>
      <c r="C4072" s="271" t="s">
        <v>1168</v>
      </c>
      <c r="D4072" s="204"/>
    </row>
    <row r="4073" spans="2:4" x14ac:dyDescent="0.35">
      <c r="B4073" s="214" t="s">
        <v>317</v>
      </c>
      <c r="C4073" s="25" t="s">
        <v>318</v>
      </c>
      <c r="D4073" s="26" t="s">
        <v>319</v>
      </c>
    </row>
    <row r="4074" spans="2:4" x14ac:dyDescent="0.35">
      <c r="B4074" s="214"/>
      <c r="C4074" s="163" t="str" cm="1">
        <f t="array" aca="1" ref="C4074" ca="1">HYPERLINK("#"&amp;CELL("address",INDEX(Glossary!B:B,MATCH("Physical abuse",Glossary!B:B,0))),"Physical abuse")</f>
        <v>Physical abuse</v>
      </c>
      <c r="D4074" s="109"/>
    </row>
    <row r="4075" spans="2:4" x14ac:dyDescent="0.35">
      <c r="B4075" s="214"/>
      <c r="C4075" s="107" t="str" cm="1">
        <f t="array" aca="1" ref="C4075" ca="1">HYPERLINK("#"&amp;CELL("address",INDEX(Glossary!B:B,MATCH("Sexual abuse",Glossary!B:B,0))),"Sexual Abuse")</f>
        <v>Sexual Abuse</v>
      </c>
      <c r="D4075" s="109"/>
    </row>
    <row r="4076" spans="2:4" x14ac:dyDescent="0.35">
      <c r="B4076" s="214"/>
      <c r="C4076" s="107" t="str" cm="1">
        <f t="array" aca="1" ref="C4076" ca="1">HYPERLINK("#"&amp;CELL("address",INDEX(Glossary!B:B,MATCH("Psychological abuse",Glossary!B:B,0))),"Psychological abuse")</f>
        <v>Psychological abuse</v>
      </c>
      <c r="D4076" s="109"/>
    </row>
    <row r="4077" spans="2:4" x14ac:dyDescent="0.35">
      <c r="B4077" s="214"/>
      <c r="C4077" s="107" t="str" cm="1">
        <f t="array" aca="1" ref="C4077" ca="1">HYPERLINK("#"&amp;CELL("address",INDEX(Glossary!B:B,MATCH("Financial or material abuse",Glossary!B:B,0))),"Financial or material abuse")</f>
        <v>Financial or material abuse</v>
      </c>
      <c r="D4077" s="109"/>
    </row>
    <row r="4078" spans="2:4" x14ac:dyDescent="0.35">
      <c r="B4078" s="214"/>
      <c r="C4078" s="163" t="str" cm="1">
        <f t="array" aca="1" ref="C4078" ca="1">HYPERLINK("#"&amp;CELL("address",INDEX(Glossary!B:B,MATCH("Discriminatory abuse",Glossary!B:B,0))),"Discriminatory abuse")</f>
        <v>Discriminatory abuse</v>
      </c>
      <c r="D4078" s="109"/>
    </row>
    <row r="4079" spans="2:4" x14ac:dyDescent="0.35">
      <c r="B4079" s="214"/>
      <c r="C4079" s="163" t="str" cm="1">
        <f t="array" aca="1" ref="C4079" ca="1">HYPERLINK("#"&amp;CELL("address",INDEX(Glossary!B:B,MATCH("Organisational abuse",Glossary!B:B,0))),"Organisational abuse")</f>
        <v>Organisational abuse</v>
      </c>
      <c r="D4079" s="109"/>
    </row>
    <row r="4080" spans="2:4" x14ac:dyDescent="0.35">
      <c r="B4080" s="214"/>
      <c r="C4080" s="163" t="str" cm="1">
        <f t="array" aca="1" ref="C4080" ca="1">HYPERLINK("#"&amp;CELL("address",INDEX(Glossary!B:B,MATCH("Neglect and acts of omission",Glossary!B:B,0))),"Neglect and acts of omission")</f>
        <v>Neglect and acts of omission</v>
      </c>
      <c r="D4080" s="109"/>
    </row>
    <row r="4081" spans="2:4" x14ac:dyDescent="0.35">
      <c r="B4081" s="214"/>
      <c r="C4081" s="163" t="str" cm="1">
        <f t="array" aca="1" ref="C4081" ca="1">HYPERLINK("#"&amp;CELL("address",INDEX(Glossary!B:B,MATCH("Domestic abuse",Glossary!B:B,0))),"Domestic abuse")</f>
        <v>Domestic abuse</v>
      </c>
      <c r="D4081" s="109"/>
    </row>
    <row r="4082" spans="2:4" x14ac:dyDescent="0.35">
      <c r="B4082" s="214"/>
      <c r="C4082" s="163" t="str" cm="1">
        <f t="array" aca="1" ref="C4082" ca="1">HYPERLINK("#"&amp;CELL("address",INDEX(Glossary!B:B,MATCH("Sexual exploitation",Glossary!B:B,0))),"Sexual exploitation")</f>
        <v>Sexual exploitation</v>
      </c>
      <c r="D4082" s="109"/>
    </row>
    <row r="4083" spans="2:4" x14ac:dyDescent="0.35">
      <c r="B4083" s="214"/>
      <c r="C4083" s="163" t="str" cm="1">
        <f t="array" aca="1" ref="C4083" ca="1">HYPERLINK("#"&amp;CELL("address",INDEX(Glossary!B:B,MATCH("Modern slavery",Glossary!B:B,0))),"Modern slavery")</f>
        <v>Modern slavery</v>
      </c>
      <c r="D4083" s="109"/>
    </row>
    <row r="4084" spans="2:4" x14ac:dyDescent="0.35">
      <c r="B4084" s="214"/>
      <c r="C4084" s="163" t="str" cm="1">
        <f t="array" aca="1" ref="C4084" ca="1">HYPERLINK("#"&amp;CELL("address",INDEX(Glossary!B:B,MATCH("Self-neglect",Glossary!B:B,0))),"Self-neglect")</f>
        <v>Self-neglect</v>
      </c>
      <c r="D4084" s="109"/>
    </row>
    <row r="4085" spans="2:4" x14ac:dyDescent="0.35">
      <c r="B4085" s="99" t="s">
        <v>322</v>
      </c>
      <c r="C4085" s="271" t="s">
        <v>1061</v>
      </c>
      <c r="D4085" s="204"/>
    </row>
    <row r="4086" spans="2:4" x14ac:dyDescent="0.35">
      <c r="B4086" s="99" t="s">
        <v>323</v>
      </c>
      <c r="C4086" s="271" t="s">
        <v>759</v>
      </c>
      <c r="D4086" s="205"/>
    </row>
    <row r="4087" spans="2:4" x14ac:dyDescent="0.35">
      <c r="B4087" s="99" t="s">
        <v>324</v>
      </c>
      <c r="C4087" s="271" t="s">
        <v>759</v>
      </c>
      <c r="D4087" s="205"/>
    </row>
    <row r="4088" spans="2:4" ht="16" thickBot="1" x14ac:dyDescent="0.4">
      <c r="B4088" s="32" t="s">
        <v>326</v>
      </c>
      <c r="C4088" s="273" t="s">
        <v>759</v>
      </c>
      <c r="D4088" s="207"/>
    </row>
    <row r="4090" spans="2:4" ht="18" x14ac:dyDescent="0.4">
      <c r="B4090" s="155" t="s">
        <v>2011</v>
      </c>
      <c r="C4090" s="153"/>
      <c r="D4090" s="154"/>
    </row>
    <row r="4091" spans="2:4" ht="18" thickBot="1" x14ac:dyDescent="0.4">
      <c r="B4091" s="154"/>
      <c r="C4091" s="153"/>
      <c r="D4091" s="154"/>
    </row>
    <row r="4092" spans="2:4" ht="16" thickBot="1" x14ac:dyDescent="0.4">
      <c r="B4092" s="23" t="s">
        <v>1062</v>
      </c>
      <c r="C4092" s="208" t="str" cm="1">
        <f t="array" aca="1" ref="C4092" ca="1">HYPERLINK("#"&amp;CELL("address",INDEX('Data Items List'!C:C,MATCH("Data Item", 'Data Items List'!C:C,0))),"Return to data items list")</f>
        <v>Return to data items list</v>
      </c>
      <c r="D4092" s="209"/>
    </row>
    <row r="4093" spans="2:4" x14ac:dyDescent="0.35">
      <c r="B4093" s="31" t="s">
        <v>304</v>
      </c>
      <c r="C4093" s="272" t="s">
        <v>5</v>
      </c>
      <c r="D4093" s="211"/>
    </row>
    <row r="4094" spans="2:4" x14ac:dyDescent="0.35">
      <c r="B4094" s="99" t="s">
        <v>305</v>
      </c>
      <c r="C4094" s="204" t="s">
        <v>1169</v>
      </c>
      <c r="D4094" s="205"/>
    </row>
    <row r="4095" spans="2:4" ht="54.5" customHeight="1" x14ac:dyDescent="0.35">
      <c r="B4095" s="99" t="s">
        <v>307</v>
      </c>
      <c r="C4095" s="204" t="s">
        <v>1170</v>
      </c>
      <c r="D4095" s="205"/>
    </row>
    <row r="4096" spans="2:4" x14ac:dyDescent="0.35">
      <c r="B4096" s="99" t="s">
        <v>309</v>
      </c>
      <c r="C4096" s="204" t="s">
        <v>1171</v>
      </c>
      <c r="D4096" s="205"/>
    </row>
    <row r="4097" spans="2:4" x14ac:dyDescent="0.35">
      <c r="B4097" s="99" t="s">
        <v>311</v>
      </c>
      <c r="C4097" s="204" t="s">
        <v>1172</v>
      </c>
      <c r="D4097" s="205"/>
    </row>
    <row r="4098" spans="2:4" x14ac:dyDescent="0.35">
      <c r="B4098" s="99" t="s">
        <v>313</v>
      </c>
      <c r="C4098" s="271" t="s">
        <v>1173</v>
      </c>
      <c r="D4098" s="204"/>
    </row>
    <row r="4099" spans="2:4" x14ac:dyDescent="0.35">
      <c r="B4099" s="99" t="s">
        <v>762</v>
      </c>
      <c r="C4099" s="271" t="s">
        <v>1174</v>
      </c>
      <c r="D4099" s="204"/>
    </row>
    <row r="4100" spans="2:4" x14ac:dyDescent="0.35">
      <c r="B4100" s="99" t="s">
        <v>1985</v>
      </c>
      <c r="C4100" s="271" t="s">
        <v>316</v>
      </c>
      <c r="D4100" s="204"/>
    </row>
    <row r="4101" spans="2:4" x14ac:dyDescent="0.35">
      <c r="B4101" s="214" t="s">
        <v>317</v>
      </c>
      <c r="C4101" s="25" t="s">
        <v>318</v>
      </c>
      <c r="D4101" s="26" t="s">
        <v>319</v>
      </c>
    </row>
    <row r="4102" spans="2:4" x14ac:dyDescent="0.35">
      <c r="B4102" s="214"/>
      <c r="C4102" s="1" t="s">
        <v>1169</v>
      </c>
      <c r="D4102" s="109"/>
    </row>
    <row r="4103" spans="2:4" x14ac:dyDescent="0.35">
      <c r="B4103" s="214"/>
      <c r="C4103" s="1" t="s">
        <v>1062</v>
      </c>
      <c r="D4103" s="109"/>
    </row>
    <row r="4104" spans="2:4" x14ac:dyDescent="0.35">
      <c r="B4104" s="99" t="s">
        <v>322</v>
      </c>
      <c r="C4104" s="271" t="s">
        <v>759</v>
      </c>
      <c r="D4104" s="204"/>
    </row>
    <row r="4105" spans="2:4" x14ac:dyDescent="0.35">
      <c r="B4105" s="99" t="s">
        <v>323</v>
      </c>
      <c r="C4105" s="204" t="s">
        <v>1169</v>
      </c>
      <c r="D4105" s="205"/>
    </row>
    <row r="4106" spans="2:4" x14ac:dyDescent="0.35">
      <c r="B4106" s="99" t="s">
        <v>324</v>
      </c>
      <c r="C4106" s="204" t="s">
        <v>1175</v>
      </c>
      <c r="D4106" s="205"/>
    </row>
    <row r="4107" spans="2:4" ht="16" thickBot="1" x14ac:dyDescent="0.4">
      <c r="B4107" s="32" t="s">
        <v>326</v>
      </c>
      <c r="C4107" s="273" t="s">
        <v>1169</v>
      </c>
      <c r="D4107" s="276"/>
    </row>
    <row r="4108" spans="2:4" ht="16" thickBot="1" x14ac:dyDescent="0.4"/>
    <row r="4109" spans="2:4" ht="16" thickBot="1" x14ac:dyDescent="0.4">
      <c r="B4109" s="23" t="s">
        <v>1062</v>
      </c>
      <c r="C4109" s="208" t="str" cm="1">
        <f t="array" aca="1" ref="C4109" ca="1">HYPERLINK("#"&amp;CELL("address",INDEX('Data Items List'!C:C,MATCH("Data Item", 'Data Items List'!C:C,0))),"Return to data items list")</f>
        <v>Return to data items list</v>
      </c>
      <c r="D4109" s="209"/>
    </row>
    <row r="4110" spans="2:4" x14ac:dyDescent="0.35">
      <c r="B4110" s="31" t="s">
        <v>304</v>
      </c>
      <c r="C4110" s="272" t="s">
        <v>8</v>
      </c>
      <c r="D4110" s="211"/>
    </row>
    <row r="4111" spans="2:4" x14ac:dyDescent="0.35">
      <c r="B4111" s="99" t="s">
        <v>305</v>
      </c>
      <c r="C4111" s="204" t="s">
        <v>1169</v>
      </c>
      <c r="D4111" s="205"/>
    </row>
    <row r="4112" spans="2:4" ht="45" customHeight="1" x14ac:dyDescent="0.35">
      <c r="B4112" s="99" t="s">
        <v>307</v>
      </c>
      <c r="C4112" s="204" t="s">
        <v>1176</v>
      </c>
      <c r="D4112" s="205"/>
    </row>
    <row r="4113" spans="2:4" x14ac:dyDescent="0.35">
      <c r="B4113" s="99" t="s">
        <v>309</v>
      </c>
      <c r="C4113" s="204" t="s">
        <v>1171</v>
      </c>
      <c r="D4113" s="205"/>
    </row>
    <row r="4114" spans="2:4" x14ac:dyDescent="0.35">
      <c r="B4114" s="99" t="s">
        <v>311</v>
      </c>
      <c r="C4114" s="204" t="s">
        <v>1177</v>
      </c>
      <c r="D4114" s="205"/>
    </row>
    <row r="4115" spans="2:4" x14ac:dyDescent="0.35">
      <c r="B4115" s="99" t="s">
        <v>313</v>
      </c>
      <c r="C4115" s="271" t="s">
        <v>369</v>
      </c>
      <c r="D4115" s="204"/>
    </row>
    <row r="4116" spans="2:4" ht="46.5" x14ac:dyDescent="0.35">
      <c r="B4116" s="99" t="s">
        <v>762</v>
      </c>
      <c r="C4116" s="33" t="s">
        <v>1178</v>
      </c>
      <c r="D4116" s="96"/>
    </row>
    <row r="4117" spans="2:4" x14ac:dyDescent="0.35">
      <c r="B4117" s="99" t="s">
        <v>1985</v>
      </c>
      <c r="C4117" s="271" t="s">
        <v>316</v>
      </c>
      <c r="D4117" s="204"/>
    </row>
    <row r="4118" spans="2:4" x14ac:dyDescent="0.35">
      <c r="B4118" s="214" t="s">
        <v>317</v>
      </c>
      <c r="C4118" s="25" t="s">
        <v>318</v>
      </c>
      <c r="D4118" s="26" t="s">
        <v>319</v>
      </c>
    </row>
    <row r="4119" spans="2:4" x14ac:dyDescent="0.35">
      <c r="B4119" s="214"/>
      <c r="C4119" s="1" t="s">
        <v>1169</v>
      </c>
      <c r="D4119" s="109"/>
    </row>
    <row r="4120" spans="2:4" x14ac:dyDescent="0.35">
      <c r="B4120" s="214"/>
      <c r="C4120" s="1" t="s">
        <v>1062</v>
      </c>
      <c r="D4120" s="109"/>
    </row>
    <row r="4121" spans="2:4" x14ac:dyDescent="0.35">
      <c r="B4121" s="99" t="s">
        <v>322</v>
      </c>
      <c r="C4121" s="271" t="s">
        <v>759</v>
      </c>
      <c r="D4121" s="204"/>
    </row>
    <row r="4122" spans="2:4" x14ac:dyDescent="0.35">
      <c r="B4122" s="99" t="s">
        <v>323</v>
      </c>
      <c r="C4122" s="204" t="s">
        <v>1169</v>
      </c>
      <c r="D4122" s="205"/>
    </row>
    <row r="4123" spans="2:4" x14ac:dyDescent="0.35">
      <c r="B4123" s="99" t="s">
        <v>324</v>
      </c>
      <c r="C4123" s="204" t="s">
        <v>1175</v>
      </c>
      <c r="D4123" s="205"/>
    </row>
    <row r="4124" spans="2:4" ht="16" thickBot="1" x14ac:dyDescent="0.4">
      <c r="B4124" s="32" t="s">
        <v>326</v>
      </c>
      <c r="C4124" s="273" t="s">
        <v>1169</v>
      </c>
      <c r="D4124" s="276"/>
    </row>
    <row r="4125" spans="2:4" ht="16" thickBot="1" x14ac:dyDescent="0.4"/>
    <row r="4126" spans="2:4" ht="16" thickBot="1" x14ac:dyDescent="0.4">
      <c r="B4126"/>
      <c r="C4126" s="208" t="str" cm="1">
        <f t="array" aca="1" ref="C4126" ca="1">HYPERLINK("#"&amp;CELL("address",INDEX('Data Items List'!C:C,MATCH("Data Item", 'Data Items List'!C:C,0))),"Return to data items list")</f>
        <v>Return to data items list</v>
      </c>
      <c r="D4126" s="209"/>
    </row>
    <row r="4127" spans="2:4" x14ac:dyDescent="0.35">
      <c r="B4127" s="31" t="s">
        <v>304</v>
      </c>
      <c r="C4127" s="272" t="s">
        <v>17</v>
      </c>
      <c r="D4127" s="211"/>
    </row>
    <row r="4128" spans="2:4" x14ac:dyDescent="0.35">
      <c r="B4128" s="99" t="s">
        <v>305</v>
      </c>
      <c r="C4128" s="204" t="s">
        <v>1169</v>
      </c>
      <c r="D4128" s="205"/>
    </row>
    <row r="4129" spans="2:4" ht="50" customHeight="1" x14ac:dyDescent="0.35">
      <c r="B4129" s="99" t="s">
        <v>307</v>
      </c>
      <c r="C4129" s="271" t="s">
        <v>1179</v>
      </c>
      <c r="D4129" s="204"/>
    </row>
    <row r="4130" spans="2:4" x14ac:dyDescent="0.35">
      <c r="B4130" s="99" t="s">
        <v>309</v>
      </c>
      <c r="C4130" s="204" t="s">
        <v>1171</v>
      </c>
      <c r="D4130" s="205"/>
    </row>
    <row r="4131" spans="2:4" x14ac:dyDescent="0.35">
      <c r="B4131" s="99" t="s">
        <v>311</v>
      </c>
      <c r="C4131" s="204" t="s">
        <v>1180</v>
      </c>
      <c r="D4131" s="205"/>
    </row>
    <row r="4132" spans="2:4" x14ac:dyDescent="0.35">
      <c r="B4132" s="99" t="s">
        <v>313</v>
      </c>
      <c r="C4132" s="271" t="s">
        <v>314</v>
      </c>
      <c r="D4132" s="204"/>
    </row>
    <row r="4133" spans="2:4" x14ac:dyDescent="0.35">
      <c r="B4133" s="99" t="s">
        <v>762</v>
      </c>
      <c r="C4133" s="271" t="s">
        <v>1181</v>
      </c>
      <c r="D4133" s="204"/>
    </row>
    <row r="4134" spans="2:4" x14ac:dyDescent="0.35">
      <c r="B4134" s="99" t="s">
        <v>1985</v>
      </c>
      <c r="C4134" s="271" t="s">
        <v>532</v>
      </c>
      <c r="D4134" s="204"/>
    </row>
    <row r="4135" spans="2:4" x14ac:dyDescent="0.35">
      <c r="B4135" s="214" t="s">
        <v>317</v>
      </c>
      <c r="C4135" s="25" t="s">
        <v>318</v>
      </c>
      <c r="D4135" s="26" t="s">
        <v>319</v>
      </c>
    </row>
    <row r="4136" spans="2:4" x14ac:dyDescent="0.35">
      <c r="B4136" s="214"/>
      <c r="C4136" s="1" t="s">
        <v>1169</v>
      </c>
      <c r="D4136" s="109"/>
    </row>
    <row r="4137" spans="2:4" x14ac:dyDescent="0.35">
      <c r="B4137" s="214"/>
      <c r="C4137" s="1" t="s">
        <v>1062</v>
      </c>
      <c r="D4137" s="109"/>
    </row>
    <row r="4138" spans="2:4" x14ac:dyDescent="0.35">
      <c r="B4138" s="99" t="s">
        <v>322</v>
      </c>
      <c r="C4138" s="271" t="s">
        <v>759</v>
      </c>
      <c r="D4138" s="204"/>
    </row>
    <row r="4139" spans="2:4" x14ac:dyDescent="0.35">
      <c r="B4139" s="99" t="s">
        <v>323</v>
      </c>
      <c r="C4139" s="204" t="s">
        <v>1169</v>
      </c>
      <c r="D4139" s="205"/>
    </row>
    <row r="4140" spans="2:4" x14ac:dyDescent="0.35">
      <c r="B4140" s="99" t="s">
        <v>324</v>
      </c>
      <c r="C4140" s="204" t="s">
        <v>1175</v>
      </c>
      <c r="D4140" s="205"/>
    </row>
    <row r="4141" spans="2:4" ht="16" thickBot="1" x14ac:dyDescent="0.4">
      <c r="B4141" s="32" t="s">
        <v>326</v>
      </c>
      <c r="C4141" s="276" t="s">
        <v>1169</v>
      </c>
      <c r="D4141" s="207"/>
    </row>
    <row r="4142" spans="2:4" ht="16" thickBot="1" x14ac:dyDescent="0.4"/>
    <row r="4143" spans="2:4" ht="16" thickBot="1" x14ac:dyDescent="0.4">
      <c r="B4143" s="23" t="s">
        <v>1062</v>
      </c>
      <c r="C4143" s="208" t="str" cm="1">
        <f t="array" aca="1" ref="C4143" ca="1">HYPERLINK("#"&amp;CELL("address",INDEX('Data Items List'!C:C,MATCH("Data Item", 'Data Items List'!C:C,0))),"Return to data items list")</f>
        <v>Return to data items list</v>
      </c>
      <c r="D4143" s="209"/>
    </row>
    <row r="4144" spans="2:4" x14ac:dyDescent="0.35">
      <c r="B4144" s="31" t="s">
        <v>304</v>
      </c>
      <c r="C4144" s="272" t="s">
        <v>18</v>
      </c>
      <c r="D4144" s="211"/>
    </row>
    <row r="4145" spans="2:4" x14ac:dyDescent="0.35">
      <c r="B4145" s="99" t="s">
        <v>305</v>
      </c>
      <c r="C4145" s="204" t="s">
        <v>1169</v>
      </c>
      <c r="D4145" s="205"/>
    </row>
    <row r="4146" spans="2:4" ht="111.75" customHeight="1" x14ac:dyDescent="0.35">
      <c r="B4146" s="99" t="s">
        <v>307</v>
      </c>
      <c r="C4146" s="204" t="s">
        <v>1182</v>
      </c>
      <c r="D4146" s="205"/>
    </row>
    <row r="4147" spans="2:4" x14ac:dyDescent="0.35">
      <c r="B4147" s="99" t="s">
        <v>309</v>
      </c>
      <c r="C4147" s="204" t="s">
        <v>1171</v>
      </c>
      <c r="D4147" s="205"/>
    </row>
    <row r="4148" spans="2:4" x14ac:dyDescent="0.35">
      <c r="B4148" s="99" t="s">
        <v>311</v>
      </c>
      <c r="C4148" s="204" t="s">
        <v>1183</v>
      </c>
      <c r="D4148" s="205"/>
    </row>
    <row r="4149" spans="2:4" x14ac:dyDescent="0.35">
      <c r="B4149" s="99" t="s">
        <v>313</v>
      </c>
      <c r="C4149" s="271" t="s">
        <v>1173</v>
      </c>
      <c r="D4149" s="204"/>
    </row>
    <row r="4150" spans="2:4" x14ac:dyDescent="0.35">
      <c r="B4150" s="99" t="s">
        <v>762</v>
      </c>
      <c r="C4150" s="239" t="s">
        <v>1184</v>
      </c>
      <c r="D4150" s="240"/>
    </row>
    <row r="4151" spans="2:4" x14ac:dyDescent="0.35">
      <c r="B4151" s="99" t="s">
        <v>1985</v>
      </c>
      <c r="C4151" s="271" t="s">
        <v>316</v>
      </c>
      <c r="D4151" s="204"/>
    </row>
    <row r="4152" spans="2:4" x14ac:dyDescent="0.35">
      <c r="B4152" s="214" t="s">
        <v>317</v>
      </c>
      <c r="C4152" s="25" t="s">
        <v>318</v>
      </c>
      <c r="D4152" s="26" t="s">
        <v>319</v>
      </c>
    </row>
    <row r="4153" spans="2:4" x14ac:dyDescent="0.35">
      <c r="B4153" s="214"/>
      <c r="C4153" s="1" t="s">
        <v>1169</v>
      </c>
      <c r="D4153" s="109"/>
    </row>
    <row r="4154" spans="2:4" x14ac:dyDescent="0.35">
      <c r="B4154" s="214"/>
      <c r="C4154" s="1" t="s">
        <v>1062</v>
      </c>
      <c r="D4154" s="109"/>
    </row>
    <row r="4155" spans="2:4" x14ac:dyDescent="0.35">
      <c r="B4155" s="99" t="s">
        <v>322</v>
      </c>
      <c r="C4155" s="271" t="s">
        <v>759</v>
      </c>
      <c r="D4155" s="204"/>
    </row>
    <row r="4156" spans="2:4" x14ac:dyDescent="0.35">
      <c r="B4156" s="99" t="s">
        <v>323</v>
      </c>
      <c r="C4156" s="204" t="s">
        <v>1169</v>
      </c>
      <c r="D4156" s="205"/>
    </row>
    <row r="4157" spans="2:4" x14ac:dyDescent="0.35">
      <c r="B4157" s="99" t="s">
        <v>324</v>
      </c>
      <c r="C4157" s="204" t="s">
        <v>1175</v>
      </c>
      <c r="D4157" s="205"/>
    </row>
    <row r="4158" spans="2:4" ht="16" thickBot="1" x14ac:dyDescent="0.4">
      <c r="B4158" s="32" t="s">
        <v>326</v>
      </c>
      <c r="C4158" s="273" t="s">
        <v>1169</v>
      </c>
      <c r="D4158" s="276"/>
    </row>
    <row r="4159" spans="2:4" ht="16" thickBot="1" x14ac:dyDescent="0.4"/>
    <row r="4160" spans="2:4" ht="16" thickBot="1" x14ac:dyDescent="0.4">
      <c r="B4160" s="23" t="s">
        <v>1062</v>
      </c>
      <c r="C4160" s="208" t="str" cm="1">
        <f t="array" aca="1" ref="C4160" ca="1">HYPERLINK("#"&amp;CELL("address",INDEX('Data Items List'!C:C,MATCH("Data Item", 'Data Items List'!C:C,0))),"Return to data items list")</f>
        <v>Return to data items list</v>
      </c>
      <c r="D4160" s="209"/>
    </row>
    <row r="4161" spans="2:4" x14ac:dyDescent="0.35">
      <c r="B4161" s="31" t="s">
        <v>304</v>
      </c>
      <c r="C4161" s="272" t="s">
        <v>19</v>
      </c>
      <c r="D4161" s="211"/>
    </row>
    <row r="4162" spans="2:4" x14ac:dyDescent="0.35">
      <c r="B4162" s="99" t="s">
        <v>305</v>
      </c>
      <c r="C4162" s="204" t="s">
        <v>1169</v>
      </c>
      <c r="D4162" s="205"/>
    </row>
    <row r="4163" spans="2:4" ht="54.75" customHeight="1" x14ac:dyDescent="0.35">
      <c r="B4163" s="99" t="s">
        <v>307</v>
      </c>
      <c r="C4163" s="204" t="s">
        <v>1185</v>
      </c>
      <c r="D4163" s="205"/>
    </row>
    <row r="4164" spans="2:4" x14ac:dyDescent="0.35">
      <c r="B4164" s="99" t="s">
        <v>309</v>
      </c>
      <c r="C4164" s="204" t="s">
        <v>1171</v>
      </c>
      <c r="D4164" s="205"/>
    </row>
    <row r="4165" spans="2:4" x14ac:dyDescent="0.35">
      <c r="B4165" s="99" t="s">
        <v>311</v>
      </c>
      <c r="C4165" s="204" t="s">
        <v>1186</v>
      </c>
      <c r="D4165" s="205"/>
    </row>
    <row r="4166" spans="2:4" x14ac:dyDescent="0.35">
      <c r="B4166" s="99" t="s">
        <v>313</v>
      </c>
      <c r="C4166" s="271" t="s">
        <v>369</v>
      </c>
      <c r="D4166" s="204"/>
    </row>
    <row r="4167" spans="2:4" x14ac:dyDescent="0.35">
      <c r="B4167" s="99" t="s">
        <v>762</v>
      </c>
      <c r="C4167" s="271" t="s">
        <v>1187</v>
      </c>
      <c r="D4167" s="204"/>
    </row>
    <row r="4168" spans="2:4" x14ac:dyDescent="0.35">
      <c r="B4168" s="99" t="s">
        <v>1985</v>
      </c>
      <c r="C4168" s="271" t="s">
        <v>316</v>
      </c>
      <c r="D4168" s="204"/>
    </row>
    <row r="4169" spans="2:4" x14ac:dyDescent="0.35">
      <c r="B4169" s="214" t="s">
        <v>317</v>
      </c>
      <c r="C4169" s="25" t="s">
        <v>318</v>
      </c>
      <c r="D4169" s="26" t="s">
        <v>319</v>
      </c>
    </row>
    <row r="4170" spans="2:4" x14ac:dyDescent="0.35">
      <c r="B4170" s="214"/>
      <c r="C4170" s="1" t="s">
        <v>1169</v>
      </c>
      <c r="D4170" s="109"/>
    </row>
    <row r="4171" spans="2:4" x14ac:dyDescent="0.35">
      <c r="B4171" s="214"/>
      <c r="C4171" s="1" t="s">
        <v>1062</v>
      </c>
      <c r="D4171" s="109"/>
    </row>
    <row r="4172" spans="2:4" x14ac:dyDescent="0.35">
      <c r="B4172" s="99" t="s">
        <v>322</v>
      </c>
      <c r="C4172" s="271" t="s">
        <v>1188</v>
      </c>
      <c r="D4172" s="204"/>
    </row>
    <row r="4173" spans="2:4" x14ac:dyDescent="0.35">
      <c r="B4173" s="99" t="s">
        <v>323</v>
      </c>
      <c r="C4173" s="204" t="s">
        <v>1169</v>
      </c>
      <c r="D4173" s="205"/>
    </row>
    <row r="4174" spans="2:4" x14ac:dyDescent="0.35">
      <c r="B4174" s="99" t="s">
        <v>324</v>
      </c>
      <c r="C4174" s="204" t="s">
        <v>1175</v>
      </c>
      <c r="D4174" s="205"/>
    </row>
    <row r="4175" spans="2:4" ht="16" thickBot="1" x14ac:dyDescent="0.4">
      <c r="B4175" s="32" t="s">
        <v>326</v>
      </c>
      <c r="C4175" s="233" t="s">
        <v>1189</v>
      </c>
      <c r="D4175" s="276"/>
    </row>
    <row r="4176" spans="2:4" ht="16" thickBot="1" x14ac:dyDescent="0.4"/>
    <row r="4177" spans="2:4" ht="16" thickBot="1" x14ac:dyDescent="0.4">
      <c r="B4177" s="23" t="s">
        <v>1062</v>
      </c>
      <c r="C4177" s="208" t="str" cm="1">
        <f t="array" aca="1" ref="C4177" ca="1">HYPERLINK("#"&amp;CELL("address",INDEX('Data Items List'!C:C,MATCH("Data Item", 'Data Items List'!C:C,0))),"Return to data items list")</f>
        <v>Return to data items list</v>
      </c>
      <c r="D4177" s="209"/>
    </row>
    <row r="4178" spans="2:4" x14ac:dyDescent="0.35">
      <c r="B4178" s="31" t="s">
        <v>304</v>
      </c>
      <c r="C4178" s="272" t="s">
        <v>20</v>
      </c>
      <c r="D4178" s="211"/>
    </row>
    <row r="4179" spans="2:4" x14ac:dyDescent="0.35">
      <c r="B4179" s="99" t="s">
        <v>305</v>
      </c>
      <c r="C4179" s="204" t="s">
        <v>1169</v>
      </c>
      <c r="D4179" s="205"/>
    </row>
    <row r="4180" spans="2:4" ht="173" customHeight="1" x14ac:dyDescent="0.35">
      <c r="B4180" s="99" t="s">
        <v>307</v>
      </c>
      <c r="C4180" s="204" t="s">
        <v>1190</v>
      </c>
      <c r="D4180" s="205"/>
    </row>
    <row r="4181" spans="2:4" x14ac:dyDescent="0.35">
      <c r="B4181" s="99" t="s">
        <v>309</v>
      </c>
      <c r="C4181" s="204" t="s">
        <v>1171</v>
      </c>
      <c r="D4181" s="205"/>
    </row>
    <row r="4182" spans="2:4" x14ac:dyDescent="0.35">
      <c r="B4182" s="99" t="s">
        <v>311</v>
      </c>
      <c r="C4182" s="204" t="s">
        <v>1191</v>
      </c>
      <c r="D4182" s="205"/>
    </row>
    <row r="4183" spans="2:4" x14ac:dyDescent="0.35">
      <c r="B4183" s="99" t="s">
        <v>313</v>
      </c>
      <c r="C4183" s="271" t="s">
        <v>369</v>
      </c>
      <c r="D4183" s="204"/>
    </row>
    <row r="4184" spans="2:4" x14ac:dyDescent="0.35">
      <c r="B4184" s="99" t="s">
        <v>762</v>
      </c>
      <c r="C4184" s="271" t="s">
        <v>1192</v>
      </c>
      <c r="D4184" s="204"/>
    </row>
    <row r="4185" spans="2:4" x14ac:dyDescent="0.35">
      <c r="B4185" s="99" t="s">
        <v>1985</v>
      </c>
      <c r="C4185" s="271" t="s">
        <v>316</v>
      </c>
      <c r="D4185" s="204"/>
    </row>
    <row r="4186" spans="2:4" x14ac:dyDescent="0.35">
      <c r="B4186" s="214" t="s">
        <v>317</v>
      </c>
      <c r="C4186" s="25" t="s">
        <v>318</v>
      </c>
      <c r="D4186" s="26" t="s">
        <v>319</v>
      </c>
    </row>
    <row r="4187" spans="2:4" x14ac:dyDescent="0.35">
      <c r="B4187" s="214"/>
      <c r="C4187" s="61" t="str" cm="1">
        <f t="array" aca="1" ref="C4187" ca="1">HYPERLINK("#"&amp;CELL("address",INDEX(Glossary!B:B,MATCH("Age Requirement",Glossary!B:B,0))),"Age Requirement")</f>
        <v>Age Requirement</v>
      </c>
      <c r="D4187" s="26"/>
    </row>
    <row r="4188" spans="2:4" x14ac:dyDescent="0.35">
      <c r="B4188" s="214"/>
      <c r="C4188" s="62" t="s">
        <v>1193</v>
      </c>
      <c r="D4188" s="26"/>
    </row>
    <row r="4189" spans="2:4" x14ac:dyDescent="0.35">
      <c r="B4189" s="214"/>
      <c r="C4189" s="61" t="str" cm="1">
        <f t="array" aca="1" ref="C4189" ca="1">HYPERLINK("#"&amp;CELL("address",INDEX(Glossary!B:B,MATCH("Mental Capacity Requirement",Glossary!B:B,0))),"Mental Capacity Requirement")</f>
        <v>Mental Capacity Requirement</v>
      </c>
      <c r="D4189" s="109"/>
    </row>
    <row r="4190" spans="2:4" x14ac:dyDescent="0.35">
      <c r="B4190" s="214"/>
      <c r="C4190" s="61" t="str" cm="1">
        <f t="array" aca="1" ref="C4190" ca="1">HYPERLINK("#"&amp;CELL("address",INDEX(Glossary!B:B,MATCH("No Refusals Requirement",Glossary!B:B,0))),"No Refusals Requirement")</f>
        <v>No Refusals Requirement</v>
      </c>
      <c r="D4190" s="109"/>
    </row>
    <row r="4191" spans="2:4" x14ac:dyDescent="0.35">
      <c r="B4191" s="214"/>
      <c r="C4191" s="61" t="str" cm="1">
        <f t="array" aca="1" ref="C4191" ca="1">HYPERLINK("#"&amp;CELL("address",INDEX(Glossary!B:B,MATCH("Eligibility Requirement",Glossary!B:B,0))),"Eligibility Requirement")</f>
        <v>Eligibility Requirement</v>
      </c>
      <c r="D4191" s="109"/>
    </row>
    <row r="4192" spans="2:4" x14ac:dyDescent="0.35">
      <c r="B4192" s="214"/>
      <c r="C4192" s="61" t="str" cm="1">
        <f t="array" aca="1" ref="C4192" ca="1">HYPERLINK("#"&amp;CELL("address",INDEX(Glossary!B:B,MATCH("Best Interests Requirement",Glossary!B:B,0))),"Best Interests Requirement")</f>
        <v>Best Interests Requirement</v>
      </c>
      <c r="D4192" s="109"/>
    </row>
    <row r="4193" spans="2:4" x14ac:dyDescent="0.35">
      <c r="B4193" s="99" t="s">
        <v>322</v>
      </c>
      <c r="C4193" s="271" t="s">
        <v>1194</v>
      </c>
      <c r="D4193" s="204"/>
    </row>
    <row r="4194" spans="2:4" x14ac:dyDescent="0.35">
      <c r="B4194" s="99" t="s">
        <v>323</v>
      </c>
      <c r="C4194" s="204" t="s">
        <v>1169</v>
      </c>
      <c r="D4194" s="205"/>
    </row>
    <row r="4195" spans="2:4" x14ac:dyDescent="0.35">
      <c r="B4195" s="99" t="s">
        <v>324</v>
      </c>
      <c r="C4195" s="204" t="s">
        <v>1175</v>
      </c>
      <c r="D4195" s="205"/>
    </row>
    <row r="4196" spans="2:4" ht="16" thickBot="1" x14ac:dyDescent="0.4">
      <c r="B4196" s="32" t="s">
        <v>326</v>
      </c>
      <c r="C4196" s="273" t="s">
        <v>1169</v>
      </c>
      <c r="D4196" s="276"/>
    </row>
    <row r="4197" spans="2:4" ht="16" thickBot="1" x14ac:dyDescent="0.4"/>
    <row r="4198" spans="2:4" ht="16" thickBot="1" x14ac:dyDescent="0.4">
      <c r="B4198" s="23" t="s">
        <v>1062</v>
      </c>
      <c r="C4198" s="208" t="str" cm="1">
        <f t="array" aca="1" ref="C4198" ca="1">HYPERLINK("#"&amp;CELL("address",INDEX('Data Items List'!C:C,MATCH("Data Item", 'Data Items List'!C:C,0))),"Return to data items list")</f>
        <v>Return to data items list</v>
      </c>
      <c r="D4198" s="209"/>
    </row>
    <row r="4199" spans="2:4" x14ac:dyDescent="0.35">
      <c r="B4199" s="31" t="s">
        <v>304</v>
      </c>
      <c r="C4199" s="272" t="s">
        <v>32</v>
      </c>
      <c r="D4199" s="211"/>
    </row>
    <row r="4200" spans="2:4" x14ac:dyDescent="0.35">
      <c r="B4200" s="99" t="s">
        <v>305</v>
      </c>
      <c r="C4200" s="204" t="s">
        <v>1169</v>
      </c>
      <c r="D4200" s="205"/>
    </row>
    <row r="4201" spans="2:4" ht="25.25" customHeight="1" x14ac:dyDescent="0.35">
      <c r="B4201" s="99" t="s">
        <v>307</v>
      </c>
      <c r="C4201" s="281" t="s">
        <v>1195</v>
      </c>
      <c r="D4201" s="282"/>
    </row>
    <row r="4202" spans="2:4" x14ac:dyDescent="0.35">
      <c r="B4202" s="99" t="s">
        <v>309</v>
      </c>
      <c r="C4202" s="204" t="s">
        <v>1171</v>
      </c>
      <c r="D4202" s="205"/>
    </row>
    <row r="4203" spans="2:4" x14ac:dyDescent="0.35">
      <c r="B4203" s="99" t="s">
        <v>311</v>
      </c>
      <c r="C4203" s="204" t="s">
        <v>1196</v>
      </c>
      <c r="D4203" s="205"/>
    </row>
    <row r="4204" spans="2:4" x14ac:dyDescent="0.35">
      <c r="B4204" s="99" t="s">
        <v>313</v>
      </c>
      <c r="C4204" s="271" t="s">
        <v>314</v>
      </c>
      <c r="D4204" s="204"/>
    </row>
    <row r="4205" spans="2:4" x14ac:dyDescent="0.35">
      <c r="B4205" s="99" t="s">
        <v>762</v>
      </c>
      <c r="C4205" s="271" t="s">
        <v>1197</v>
      </c>
      <c r="D4205" s="204"/>
    </row>
    <row r="4206" spans="2:4" x14ac:dyDescent="0.35">
      <c r="B4206" s="99" t="s">
        <v>1985</v>
      </c>
      <c r="C4206" s="271" t="s">
        <v>316</v>
      </c>
      <c r="D4206" s="204"/>
    </row>
    <row r="4207" spans="2:4" x14ac:dyDescent="0.35">
      <c r="B4207" s="214" t="s">
        <v>317</v>
      </c>
      <c r="C4207" s="25" t="s">
        <v>318</v>
      </c>
      <c r="D4207" s="26" t="s">
        <v>319</v>
      </c>
    </row>
    <row r="4208" spans="2:4" x14ac:dyDescent="0.35">
      <c r="B4208" s="214"/>
      <c r="C4208" s="1" t="s">
        <v>1169</v>
      </c>
      <c r="D4208" s="109"/>
    </row>
    <row r="4209" spans="2:4" x14ac:dyDescent="0.35">
      <c r="B4209" s="214"/>
      <c r="C4209" s="1" t="s">
        <v>1062</v>
      </c>
      <c r="D4209" s="109"/>
    </row>
    <row r="4210" spans="2:4" x14ac:dyDescent="0.35">
      <c r="B4210" s="99" t="s">
        <v>322</v>
      </c>
      <c r="C4210" s="271" t="s">
        <v>759</v>
      </c>
      <c r="D4210" s="204"/>
    </row>
    <row r="4211" spans="2:4" x14ac:dyDescent="0.35">
      <c r="B4211" s="99" t="s">
        <v>323</v>
      </c>
      <c r="C4211" s="204" t="s">
        <v>1169</v>
      </c>
      <c r="D4211" s="205"/>
    </row>
    <row r="4212" spans="2:4" x14ac:dyDescent="0.35">
      <c r="B4212" s="99" t="s">
        <v>324</v>
      </c>
      <c r="C4212" s="204" t="s">
        <v>1175</v>
      </c>
      <c r="D4212" s="205"/>
    </row>
    <row r="4213" spans="2:4" ht="16" thickBot="1" x14ac:dyDescent="0.4">
      <c r="B4213" s="32" t="s">
        <v>326</v>
      </c>
      <c r="C4213" s="276" t="s">
        <v>1169</v>
      </c>
      <c r="D4213" s="207"/>
    </row>
    <row r="4214" spans="2:4" ht="16" thickBot="1" x14ac:dyDescent="0.4"/>
    <row r="4215" spans="2:4" ht="16" thickBot="1" x14ac:dyDescent="0.4">
      <c r="B4215" s="23" t="s">
        <v>1062</v>
      </c>
      <c r="C4215" s="208" t="str" cm="1">
        <f t="array" aca="1" ref="C4215" ca="1">HYPERLINK("#"&amp;CELL("address",INDEX('Data Items List'!C:C,MATCH("Data Item", 'Data Items List'!C:C,0))),"Return to data items list")</f>
        <v>Return to data items list</v>
      </c>
      <c r="D4215" s="209"/>
    </row>
    <row r="4216" spans="2:4" x14ac:dyDescent="0.35">
      <c r="B4216" s="31" t="s">
        <v>304</v>
      </c>
      <c r="C4216" s="272" t="s">
        <v>33</v>
      </c>
      <c r="D4216" s="211"/>
    </row>
    <row r="4217" spans="2:4" x14ac:dyDescent="0.35">
      <c r="B4217" s="99" t="s">
        <v>305</v>
      </c>
      <c r="C4217" s="204" t="s">
        <v>1169</v>
      </c>
      <c r="D4217" s="205"/>
    </row>
    <row r="4218" spans="2:4" ht="77" customHeight="1" x14ac:dyDescent="0.35">
      <c r="B4218" s="99" t="s">
        <v>307</v>
      </c>
      <c r="C4218" s="204" t="s">
        <v>1198</v>
      </c>
      <c r="D4218" s="205"/>
    </row>
    <row r="4219" spans="2:4" x14ac:dyDescent="0.35">
      <c r="B4219" s="99" t="s">
        <v>309</v>
      </c>
      <c r="C4219" s="204" t="s">
        <v>1171</v>
      </c>
      <c r="D4219" s="205"/>
    </row>
    <row r="4220" spans="2:4" x14ac:dyDescent="0.35">
      <c r="B4220" s="99" t="s">
        <v>311</v>
      </c>
      <c r="C4220" s="204" t="s">
        <v>1199</v>
      </c>
      <c r="D4220" s="205"/>
    </row>
    <row r="4221" spans="2:4" x14ac:dyDescent="0.35">
      <c r="B4221" s="99" t="s">
        <v>313</v>
      </c>
      <c r="C4221" s="271" t="s">
        <v>1173</v>
      </c>
      <c r="D4221" s="204"/>
    </row>
    <row r="4222" spans="2:4" x14ac:dyDescent="0.35">
      <c r="B4222" s="99" t="s">
        <v>762</v>
      </c>
      <c r="C4222" s="271" t="s">
        <v>1200</v>
      </c>
      <c r="D4222" s="204"/>
    </row>
    <row r="4223" spans="2:4" x14ac:dyDescent="0.35">
      <c r="B4223" s="99" t="s">
        <v>1985</v>
      </c>
      <c r="C4223" s="271" t="s">
        <v>316</v>
      </c>
      <c r="D4223" s="204"/>
    </row>
    <row r="4224" spans="2:4" x14ac:dyDescent="0.35">
      <c r="B4224" s="214" t="s">
        <v>317</v>
      </c>
      <c r="C4224" s="25" t="s">
        <v>318</v>
      </c>
      <c r="D4224" s="26" t="s">
        <v>319</v>
      </c>
    </row>
    <row r="4225" spans="2:4" x14ac:dyDescent="0.35">
      <c r="B4225" s="214"/>
      <c r="C4225" s="1" t="s">
        <v>1169</v>
      </c>
      <c r="D4225" s="109"/>
    </row>
    <row r="4226" spans="2:4" x14ac:dyDescent="0.35">
      <c r="B4226" s="214"/>
      <c r="C4226" s="1" t="s">
        <v>1062</v>
      </c>
      <c r="D4226" s="109"/>
    </row>
    <row r="4227" spans="2:4" x14ac:dyDescent="0.35">
      <c r="B4227" s="99" t="s">
        <v>322</v>
      </c>
      <c r="C4227" s="271" t="s">
        <v>759</v>
      </c>
      <c r="D4227" s="204"/>
    </row>
    <row r="4228" spans="2:4" x14ac:dyDescent="0.35">
      <c r="B4228" s="99" t="s">
        <v>323</v>
      </c>
      <c r="C4228" s="204" t="s">
        <v>1169</v>
      </c>
      <c r="D4228" s="205"/>
    </row>
    <row r="4229" spans="2:4" x14ac:dyDescent="0.35">
      <c r="B4229" s="99" t="s">
        <v>324</v>
      </c>
      <c r="C4229" s="204" t="s">
        <v>1175</v>
      </c>
      <c r="D4229" s="205"/>
    </row>
    <row r="4230" spans="2:4" ht="16" thickBot="1" x14ac:dyDescent="0.4">
      <c r="B4230" s="32" t="s">
        <v>326</v>
      </c>
      <c r="C4230" s="276" t="s">
        <v>1169</v>
      </c>
      <c r="D4230" s="207"/>
    </row>
    <row r="4231" spans="2:4" ht="16" thickBot="1" x14ac:dyDescent="0.4"/>
    <row r="4232" spans="2:4" ht="16" thickBot="1" x14ac:dyDescent="0.4">
      <c r="B4232" s="23" t="s">
        <v>1062</v>
      </c>
      <c r="C4232" s="208" t="str" cm="1">
        <f t="array" aca="1" ref="C4232" ca="1">HYPERLINK("#"&amp;CELL("address",INDEX('Data Items List'!C:C,MATCH("Data Item", 'Data Items List'!C:C,0))),"Return to data items list")</f>
        <v>Return to data items list</v>
      </c>
      <c r="D4232" s="209"/>
    </row>
    <row r="4233" spans="2:4" x14ac:dyDescent="0.35">
      <c r="B4233" s="31" t="s">
        <v>304</v>
      </c>
      <c r="C4233" s="272" t="s">
        <v>36</v>
      </c>
      <c r="D4233" s="211"/>
    </row>
    <row r="4234" spans="2:4" x14ac:dyDescent="0.35">
      <c r="B4234" s="99" t="s">
        <v>305</v>
      </c>
      <c r="C4234" s="204" t="s">
        <v>1169</v>
      </c>
      <c r="D4234" s="205"/>
    </row>
    <row r="4235" spans="2:4" ht="75.75" customHeight="1" x14ac:dyDescent="0.35">
      <c r="B4235" s="99" t="s">
        <v>307</v>
      </c>
      <c r="C4235" s="204" t="s">
        <v>1201</v>
      </c>
      <c r="D4235" s="205"/>
    </row>
    <row r="4236" spans="2:4" x14ac:dyDescent="0.35">
      <c r="B4236" s="99" t="s">
        <v>309</v>
      </c>
      <c r="C4236" s="204" t="s">
        <v>1171</v>
      </c>
      <c r="D4236" s="205"/>
    </row>
    <row r="4237" spans="2:4" x14ac:dyDescent="0.35">
      <c r="B4237" s="99" t="s">
        <v>311</v>
      </c>
      <c r="C4237" s="204" t="s">
        <v>1202</v>
      </c>
      <c r="D4237" s="205"/>
    </row>
    <row r="4238" spans="2:4" x14ac:dyDescent="0.35">
      <c r="B4238" s="99" t="s">
        <v>313</v>
      </c>
      <c r="C4238" s="271" t="s">
        <v>1173</v>
      </c>
      <c r="D4238" s="204"/>
    </row>
    <row r="4239" spans="2:4" x14ac:dyDescent="0.35">
      <c r="B4239" s="99" t="s">
        <v>762</v>
      </c>
      <c r="C4239" s="239" t="s">
        <v>1203</v>
      </c>
      <c r="D4239" s="240"/>
    </row>
    <row r="4240" spans="2:4" x14ac:dyDescent="0.35">
      <c r="B4240" s="99" t="s">
        <v>1985</v>
      </c>
      <c r="C4240" s="271" t="s">
        <v>316</v>
      </c>
      <c r="D4240" s="204"/>
    </row>
    <row r="4241" spans="2:4" x14ac:dyDescent="0.35">
      <c r="B4241" s="214" t="s">
        <v>317</v>
      </c>
      <c r="C4241" s="25" t="s">
        <v>318</v>
      </c>
      <c r="D4241" s="26" t="s">
        <v>319</v>
      </c>
    </row>
    <row r="4242" spans="2:4" x14ac:dyDescent="0.35">
      <c r="B4242" s="214"/>
      <c r="C4242" s="1" t="s">
        <v>1169</v>
      </c>
      <c r="D4242" s="109"/>
    </row>
    <row r="4243" spans="2:4" x14ac:dyDescent="0.35">
      <c r="B4243" s="214"/>
      <c r="C4243" s="1" t="s">
        <v>1062</v>
      </c>
      <c r="D4243" s="109"/>
    </row>
    <row r="4244" spans="2:4" x14ac:dyDescent="0.35">
      <c r="B4244" s="99" t="s">
        <v>322</v>
      </c>
      <c r="C4244" s="271" t="s">
        <v>759</v>
      </c>
      <c r="D4244" s="204"/>
    </row>
    <row r="4245" spans="2:4" x14ac:dyDescent="0.35">
      <c r="B4245" s="99" t="s">
        <v>323</v>
      </c>
      <c r="C4245" s="204" t="s">
        <v>1169</v>
      </c>
      <c r="D4245" s="205"/>
    </row>
    <row r="4246" spans="2:4" x14ac:dyDescent="0.35">
      <c r="B4246" s="99" t="s">
        <v>324</v>
      </c>
      <c r="C4246" s="204" t="s">
        <v>1204</v>
      </c>
      <c r="D4246" s="205"/>
    </row>
    <row r="4247" spans="2:4" ht="16" thickBot="1" x14ac:dyDescent="0.4">
      <c r="B4247" s="32" t="s">
        <v>326</v>
      </c>
      <c r="C4247" s="273" t="s">
        <v>1205</v>
      </c>
      <c r="D4247" s="276"/>
    </row>
    <row r="4248" spans="2:4" ht="16" thickBot="1" x14ac:dyDescent="0.4"/>
    <row r="4249" spans="2:4" ht="16" thickBot="1" x14ac:dyDescent="0.4">
      <c r="B4249" s="23" t="s">
        <v>1062</v>
      </c>
      <c r="C4249" s="208" t="str" cm="1">
        <f t="array" aca="1" ref="C4249" ca="1">HYPERLINK("#"&amp;CELL("address",INDEX('Data Items List'!C:C,MATCH("Data Item", 'Data Items List'!C:C,0))),"Return to data items list")</f>
        <v>Return to data items list</v>
      </c>
      <c r="D4249" s="209"/>
    </row>
    <row r="4250" spans="2:4" x14ac:dyDescent="0.35">
      <c r="B4250" s="31" t="s">
        <v>304</v>
      </c>
      <c r="C4250" s="272" t="s">
        <v>42</v>
      </c>
      <c r="D4250" s="211"/>
    </row>
    <row r="4251" spans="2:4" x14ac:dyDescent="0.35">
      <c r="B4251" s="99" t="s">
        <v>305</v>
      </c>
      <c r="C4251" s="204" t="s">
        <v>1169</v>
      </c>
      <c r="D4251" s="205"/>
    </row>
    <row r="4252" spans="2:4" ht="63" customHeight="1" x14ac:dyDescent="0.35">
      <c r="B4252" s="99" t="s">
        <v>307</v>
      </c>
      <c r="C4252" s="204" t="s">
        <v>1206</v>
      </c>
      <c r="D4252" s="205"/>
    </row>
    <row r="4253" spans="2:4" x14ac:dyDescent="0.35">
      <c r="B4253" s="99" t="s">
        <v>309</v>
      </c>
      <c r="C4253" s="204" t="s">
        <v>1171</v>
      </c>
      <c r="D4253" s="205"/>
    </row>
    <row r="4254" spans="2:4" x14ac:dyDescent="0.35">
      <c r="B4254" s="99" t="s">
        <v>311</v>
      </c>
      <c r="C4254" s="204" t="s">
        <v>1207</v>
      </c>
      <c r="D4254" s="205"/>
    </row>
    <row r="4255" spans="2:4" x14ac:dyDescent="0.35">
      <c r="B4255" s="99" t="s">
        <v>313</v>
      </c>
      <c r="C4255" s="271" t="s">
        <v>369</v>
      </c>
      <c r="D4255" s="204"/>
    </row>
    <row r="4256" spans="2:4" ht="31" x14ac:dyDescent="0.35">
      <c r="B4256" s="99" t="s">
        <v>762</v>
      </c>
      <c r="C4256" s="33" t="s">
        <v>1208</v>
      </c>
      <c r="D4256" s="96"/>
    </row>
    <row r="4257" spans="2:4" x14ac:dyDescent="0.35">
      <c r="B4257" s="99" t="s">
        <v>1985</v>
      </c>
      <c r="C4257" s="271" t="s">
        <v>316</v>
      </c>
      <c r="D4257" s="204"/>
    </row>
    <row r="4258" spans="2:4" x14ac:dyDescent="0.35">
      <c r="B4258" s="214" t="s">
        <v>317</v>
      </c>
      <c r="C4258" s="25" t="s">
        <v>318</v>
      </c>
      <c r="D4258" s="26" t="s">
        <v>319</v>
      </c>
    </row>
    <row r="4259" spans="2:4" x14ac:dyDescent="0.35">
      <c r="B4259" s="214"/>
      <c r="C4259" s="34" t="s">
        <v>1209</v>
      </c>
      <c r="D4259" s="26"/>
    </row>
    <row r="4260" spans="2:4" x14ac:dyDescent="0.35">
      <c r="B4260" s="214"/>
      <c r="C4260" s="34" t="s">
        <v>1210</v>
      </c>
      <c r="D4260" s="26"/>
    </row>
    <row r="4261" spans="2:4" x14ac:dyDescent="0.35">
      <c r="B4261" s="214"/>
      <c r="C4261" s="34" t="s">
        <v>1211</v>
      </c>
      <c r="D4261" s="26"/>
    </row>
    <row r="4262" spans="2:4" x14ac:dyDescent="0.35">
      <c r="B4262" s="214"/>
      <c r="C4262" s="34" t="s">
        <v>1212</v>
      </c>
      <c r="D4262" s="26"/>
    </row>
    <row r="4263" spans="2:4" x14ac:dyDescent="0.35">
      <c r="B4263" s="214"/>
      <c r="C4263" s="34" t="s">
        <v>1213</v>
      </c>
      <c r="D4263" s="26"/>
    </row>
    <row r="4264" spans="2:4" x14ac:dyDescent="0.35">
      <c r="B4264" s="214"/>
      <c r="C4264" s="34" t="s">
        <v>1214</v>
      </c>
      <c r="D4264" s="26"/>
    </row>
    <row r="4265" spans="2:4" x14ac:dyDescent="0.35">
      <c r="B4265" s="214"/>
      <c r="C4265" s="34" t="s">
        <v>1215</v>
      </c>
      <c r="D4265" s="26"/>
    </row>
    <row r="4266" spans="2:4" x14ac:dyDescent="0.35">
      <c r="B4266" s="214"/>
      <c r="C4266" s="34" t="s">
        <v>1216</v>
      </c>
      <c r="D4266" s="26"/>
    </row>
    <row r="4267" spans="2:4" x14ac:dyDescent="0.35">
      <c r="B4267" s="214"/>
      <c r="C4267" s="34" t="s">
        <v>1217</v>
      </c>
      <c r="D4267" s="26"/>
    </row>
    <row r="4268" spans="2:4" x14ac:dyDescent="0.35">
      <c r="B4268" s="99" t="s">
        <v>322</v>
      </c>
      <c r="C4268" s="271" t="s">
        <v>1218</v>
      </c>
      <c r="D4268" s="204"/>
    </row>
    <row r="4269" spans="2:4" x14ac:dyDescent="0.35">
      <c r="B4269" s="99" t="s">
        <v>323</v>
      </c>
      <c r="C4269" s="204" t="s">
        <v>1062</v>
      </c>
      <c r="D4269" s="205"/>
    </row>
    <row r="4270" spans="2:4" x14ac:dyDescent="0.35">
      <c r="B4270" s="99" t="s">
        <v>324</v>
      </c>
      <c r="C4270" s="204" t="s">
        <v>1175</v>
      </c>
      <c r="D4270" s="205"/>
    </row>
    <row r="4271" spans="2:4" ht="16" thickBot="1" x14ac:dyDescent="0.4">
      <c r="B4271" s="32" t="s">
        <v>326</v>
      </c>
      <c r="C4271" s="276" t="s">
        <v>1169</v>
      </c>
      <c r="D4271" s="207"/>
    </row>
    <row r="4272" spans="2:4" ht="16" thickBot="1" x14ac:dyDescent="0.4"/>
    <row r="4273" spans="2:4" ht="16" thickBot="1" x14ac:dyDescent="0.4">
      <c r="B4273" s="23" t="s">
        <v>1062</v>
      </c>
      <c r="C4273" s="208" t="str" cm="1">
        <f t="array" aca="1" ref="C4273" ca="1">HYPERLINK("#"&amp;CELL("address",INDEX('Data Items List'!C:C,MATCH("Data Item", 'Data Items List'!C:C,0))),"Return to data items list")</f>
        <v>Return to data items list</v>
      </c>
      <c r="D4273" s="209"/>
    </row>
    <row r="4274" spans="2:4" x14ac:dyDescent="0.35">
      <c r="B4274" s="31" t="s">
        <v>304</v>
      </c>
      <c r="C4274" s="272" t="s">
        <v>44</v>
      </c>
      <c r="D4274" s="211"/>
    </row>
    <row r="4275" spans="2:4" x14ac:dyDescent="0.35">
      <c r="B4275" s="99" t="s">
        <v>305</v>
      </c>
      <c r="C4275" s="204" t="s">
        <v>1169</v>
      </c>
      <c r="D4275" s="205"/>
    </row>
    <row r="4276" spans="2:4" ht="128.25" customHeight="1" x14ac:dyDescent="0.35">
      <c r="B4276" s="99" t="s">
        <v>307</v>
      </c>
      <c r="C4276" s="271" t="s">
        <v>1219</v>
      </c>
      <c r="D4276" s="204"/>
    </row>
    <row r="4277" spans="2:4" x14ac:dyDescent="0.35">
      <c r="B4277" s="99" t="s">
        <v>309</v>
      </c>
      <c r="C4277" s="204" t="s">
        <v>1171</v>
      </c>
      <c r="D4277" s="205"/>
    </row>
    <row r="4278" spans="2:4" x14ac:dyDescent="0.35">
      <c r="B4278" s="99" t="s">
        <v>311</v>
      </c>
      <c r="C4278" s="204" t="s">
        <v>1220</v>
      </c>
      <c r="D4278" s="205"/>
    </row>
    <row r="4279" spans="2:4" x14ac:dyDescent="0.35">
      <c r="B4279" s="99" t="s">
        <v>313</v>
      </c>
      <c r="C4279" s="271" t="s">
        <v>369</v>
      </c>
      <c r="D4279" s="204"/>
    </row>
    <row r="4280" spans="2:4" x14ac:dyDescent="0.35">
      <c r="B4280" s="99" t="s">
        <v>762</v>
      </c>
      <c r="C4280" s="271" t="s">
        <v>1221</v>
      </c>
      <c r="D4280" s="204"/>
    </row>
    <row r="4281" spans="2:4" x14ac:dyDescent="0.35">
      <c r="B4281" s="99" t="s">
        <v>1985</v>
      </c>
      <c r="C4281" s="271" t="s">
        <v>316</v>
      </c>
      <c r="D4281" s="204"/>
    </row>
    <row r="4282" spans="2:4" x14ac:dyDescent="0.35">
      <c r="B4282" s="214" t="s">
        <v>317</v>
      </c>
      <c r="C4282" s="25" t="s">
        <v>318</v>
      </c>
      <c r="D4282" s="26" t="s">
        <v>319</v>
      </c>
    </row>
    <row r="4283" spans="2:4" x14ac:dyDescent="0.35">
      <c r="B4283" s="214"/>
      <c r="C4283" s="35" t="s">
        <v>1222</v>
      </c>
      <c r="D4283" s="26"/>
    </row>
    <row r="4284" spans="2:4" x14ac:dyDescent="0.35">
      <c r="B4284" s="214"/>
      <c r="C4284" s="1" t="s">
        <v>1223</v>
      </c>
      <c r="D4284" s="109"/>
    </row>
    <row r="4285" spans="2:4" ht="31" x14ac:dyDescent="0.35">
      <c r="B4285" s="214"/>
      <c r="C4285" s="1" t="s">
        <v>1224</v>
      </c>
      <c r="D4285" s="109"/>
    </row>
    <row r="4286" spans="2:4" x14ac:dyDescent="0.35">
      <c r="B4286" s="99" t="s">
        <v>322</v>
      </c>
      <c r="C4286" s="271" t="s">
        <v>1225</v>
      </c>
      <c r="D4286" s="204"/>
    </row>
    <row r="4287" spans="2:4" x14ac:dyDescent="0.35">
      <c r="B4287" s="99" t="s">
        <v>323</v>
      </c>
      <c r="C4287" s="204" t="s">
        <v>1169</v>
      </c>
      <c r="D4287" s="205"/>
    </row>
    <row r="4288" spans="2:4" x14ac:dyDescent="0.35">
      <c r="B4288" s="99" t="s">
        <v>324</v>
      </c>
      <c r="C4288" s="204" t="s">
        <v>1175</v>
      </c>
      <c r="D4288" s="205"/>
    </row>
    <row r="4289" spans="2:4" ht="16" thickBot="1" x14ac:dyDescent="0.4">
      <c r="B4289" s="32" t="s">
        <v>326</v>
      </c>
      <c r="C4289" s="273" t="s">
        <v>759</v>
      </c>
      <c r="D4289" s="276"/>
    </row>
    <row r="4290" spans="2:4" ht="16" thickBot="1" x14ac:dyDescent="0.4"/>
    <row r="4291" spans="2:4" ht="16" thickBot="1" x14ac:dyDescent="0.4">
      <c r="B4291" s="23" t="s">
        <v>1062</v>
      </c>
      <c r="C4291" s="208" t="str" cm="1">
        <f t="array" aca="1" ref="C4291" ca="1">HYPERLINK("#"&amp;CELL("address",INDEX('Data Items List'!C:C,MATCH("Data Item", 'Data Items List'!C:C,0))),"Return to data items list")</f>
        <v>Return to data items list</v>
      </c>
      <c r="D4291" s="209"/>
    </row>
    <row r="4292" spans="2:4" x14ac:dyDescent="0.35">
      <c r="B4292" s="31" t="s">
        <v>304</v>
      </c>
      <c r="C4292" s="272" t="s">
        <v>50</v>
      </c>
      <c r="D4292" s="211"/>
    </row>
    <row r="4293" spans="2:4" x14ac:dyDescent="0.35">
      <c r="B4293" s="99" t="s">
        <v>305</v>
      </c>
      <c r="C4293" s="204" t="s">
        <v>1169</v>
      </c>
      <c r="D4293" s="205"/>
    </row>
    <row r="4294" spans="2:4" ht="126" customHeight="1" x14ac:dyDescent="0.35">
      <c r="B4294" s="99" t="s">
        <v>307</v>
      </c>
      <c r="C4294" s="204" t="s">
        <v>1226</v>
      </c>
      <c r="D4294" s="205"/>
    </row>
    <row r="4295" spans="2:4" x14ac:dyDescent="0.35">
      <c r="B4295" s="99" t="s">
        <v>309</v>
      </c>
      <c r="C4295" s="204" t="s">
        <v>1171</v>
      </c>
      <c r="D4295" s="205"/>
    </row>
    <row r="4296" spans="2:4" x14ac:dyDescent="0.35">
      <c r="B4296" s="99" t="s">
        <v>311</v>
      </c>
      <c r="C4296" s="204" t="s">
        <v>1227</v>
      </c>
      <c r="D4296" s="205"/>
    </row>
    <row r="4297" spans="2:4" x14ac:dyDescent="0.35">
      <c r="B4297" s="99" t="s">
        <v>313</v>
      </c>
      <c r="C4297" s="271" t="s">
        <v>369</v>
      </c>
      <c r="D4297" s="204"/>
    </row>
    <row r="4298" spans="2:4" x14ac:dyDescent="0.35">
      <c r="B4298" s="99" t="s">
        <v>762</v>
      </c>
      <c r="C4298" s="271" t="s">
        <v>1228</v>
      </c>
      <c r="D4298" s="204"/>
    </row>
    <row r="4299" spans="2:4" x14ac:dyDescent="0.35">
      <c r="B4299" s="99" t="s">
        <v>1985</v>
      </c>
      <c r="C4299" s="271" t="s">
        <v>316</v>
      </c>
      <c r="D4299" s="204"/>
    </row>
    <row r="4300" spans="2:4" x14ac:dyDescent="0.35">
      <c r="B4300" s="214" t="s">
        <v>317</v>
      </c>
      <c r="C4300" s="25" t="s">
        <v>318</v>
      </c>
      <c r="D4300" s="26" t="s">
        <v>319</v>
      </c>
    </row>
    <row r="4301" spans="2:4" x14ac:dyDescent="0.35">
      <c r="B4301" s="214"/>
      <c r="C4301" s="1" t="s">
        <v>1169</v>
      </c>
      <c r="D4301" s="109"/>
    </row>
    <row r="4302" spans="2:4" x14ac:dyDescent="0.35">
      <c r="B4302" s="214"/>
      <c r="C4302" s="1" t="s">
        <v>1062</v>
      </c>
      <c r="D4302" s="109"/>
    </row>
    <row r="4303" spans="2:4" x14ac:dyDescent="0.35">
      <c r="B4303" s="99" t="s">
        <v>322</v>
      </c>
      <c r="C4303" s="271" t="s">
        <v>759</v>
      </c>
      <c r="D4303" s="204"/>
    </row>
    <row r="4304" spans="2:4" x14ac:dyDescent="0.35">
      <c r="B4304" s="99" t="s">
        <v>323</v>
      </c>
      <c r="C4304" s="204" t="s">
        <v>1169</v>
      </c>
      <c r="D4304" s="205"/>
    </row>
    <row r="4305" spans="2:4" x14ac:dyDescent="0.35">
      <c r="B4305" s="99" t="s">
        <v>324</v>
      </c>
      <c r="C4305" s="204" t="s">
        <v>1229</v>
      </c>
      <c r="D4305" s="205"/>
    </row>
    <row r="4306" spans="2:4" ht="16" thickBot="1" x14ac:dyDescent="0.4">
      <c r="B4306" s="32" t="s">
        <v>326</v>
      </c>
      <c r="C4306" s="276" t="s">
        <v>1230</v>
      </c>
      <c r="D4306" s="207"/>
    </row>
    <row r="4307" spans="2:4" ht="16" thickBot="1" x14ac:dyDescent="0.4">
      <c r="B4307" s="36"/>
      <c r="C4307" s="117"/>
      <c r="D4307" s="98"/>
    </row>
    <row r="4308" spans="2:4" ht="16" thickBot="1" x14ac:dyDescent="0.4">
      <c r="B4308" s="23" t="s">
        <v>1062</v>
      </c>
      <c r="C4308" s="208" t="str" cm="1">
        <f t="array" aca="1" ref="C4308" ca="1">HYPERLINK("#"&amp;CELL("address",INDEX('Data Items List'!C:C,MATCH("Data Item", 'Data Items List'!C:C,0))),"Return to data items list")</f>
        <v>Return to data items list</v>
      </c>
      <c r="D4308" s="209"/>
    </row>
    <row r="4309" spans="2:4" x14ac:dyDescent="0.35">
      <c r="B4309" s="31" t="s">
        <v>304</v>
      </c>
      <c r="C4309" s="272" t="s">
        <v>49</v>
      </c>
      <c r="D4309" s="211"/>
    </row>
    <row r="4310" spans="2:4" x14ac:dyDescent="0.35">
      <c r="B4310" s="99" t="s">
        <v>305</v>
      </c>
      <c r="C4310" s="204" t="s">
        <v>1169</v>
      </c>
      <c r="D4310" s="205"/>
    </row>
    <row r="4311" spans="2:4" ht="149.75" customHeight="1" x14ac:dyDescent="0.35">
      <c r="B4311" s="99" t="s">
        <v>307</v>
      </c>
      <c r="C4311" s="204" t="s">
        <v>1231</v>
      </c>
      <c r="D4311" s="205"/>
    </row>
    <row r="4312" spans="2:4" x14ac:dyDescent="0.35">
      <c r="B4312" s="99" t="s">
        <v>309</v>
      </c>
      <c r="C4312" s="204" t="s">
        <v>1171</v>
      </c>
      <c r="D4312" s="205"/>
    </row>
    <row r="4313" spans="2:4" x14ac:dyDescent="0.35">
      <c r="B4313" s="99" t="s">
        <v>311</v>
      </c>
      <c r="C4313" s="204" t="s">
        <v>1232</v>
      </c>
      <c r="D4313" s="205"/>
    </row>
    <row r="4314" spans="2:4" x14ac:dyDescent="0.35">
      <c r="B4314" s="99" t="s">
        <v>313</v>
      </c>
      <c r="C4314" s="271" t="s">
        <v>369</v>
      </c>
      <c r="D4314" s="204"/>
    </row>
    <row r="4315" spans="2:4" x14ac:dyDescent="0.35">
      <c r="B4315" s="99" t="s">
        <v>762</v>
      </c>
      <c r="C4315" s="271" t="s">
        <v>1233</v>
      </c>
      <c r="D4315" s="204"/>
    </row>
    <row r="4316" spans="2:4" x14ac:dyDescent="0.35">
      <c r="B4316" s="99" t="s">
        <v>1985</v>
      </c>
      <c r="C4316" s="271" t="s">
        <v>316</v>
      </c>
      <c r="D4316" s="204"/>
    </row>
    <row r="4317" spans="2:4" x14ac:dyDescent="0.35">
      <c r="B4317" s="214" t="s">
        <v>317</v>
      </c>
      <c r="C4317" s="25" t="s">
        <v>318</v>
      </c>
      <c r="D4317" s="26" t="s">
        <v>319</v>
      </c>
    </row>
    <row r="4318" spans="2:4" x14ac:dyDescent="0.35">
      <c r="B4318" s="214"/>
      <c r="C4318" s="1" t="s">
        <v>1169</v>
      </c>
      <c r="D4318" s="109"/>
    </row>
    <row r="4319" spans="2:4" x14ac:dyDescent="0.35">
      <c r="B4319" s="214"/>
      <c r="C4319" s="1" t="s">
        <v>1062</v>
      </c>
      <c r="D4319" s="109"/>
    </row>
    <row r="4320" spans="2:4" x14ac:dyDescent="0.35">
      <c r="B4320" s="99" t="s">
        <v>322</v>
      </c>
      <c r="C4320" s="271" t="s">
        <v>759</v>
      </c>
      <c r="D4320" s="204"/>
    </row>
    <row r="4321" spans="2:4" x14ac:dyDescent="0.35">
      <c r="B4321" s="99" t="s">
        <v>323</v>
      </c>
      <c r="C4321" s="204" t="s">
        <v>1169</v>
      </c>
      <c r="D4321" s="205"/>
    </row>
    <row r="4322" spans="2:4" x14ac:dyDescent="0.35">
      <c r="B4322" s="99" t="s">
        <v>324</v>
      </c>
      <c r="C4322" s="204" t="s">
        <v>1234</v>
      </c>
      <c r="D4322" s="205"/>
    </row>
    <row r="4323" spans="2:4" ht="16" thickBot="1" x14ac:dyDescent="0.4">
      <c r="B4323" s="32" t="s">
        <v>326</v>
      </c>
      <c r="C4323" s="276" t="s">
        <v>1235</v>
      </c>
      <c r="D4323" s="207"/>
    </row>
    <row r="4324" spans="2:4" ht="16" thickBot="1" x14ac:dyDescent="0.4"/>
    <row r="4325" spans="2:4" ht="16" thickBot="1" x14ac:dyDescent="0.4">
      <c r="B4325" s="23" t="s">
        <v>1062</v>
      </c>
      <c r="C4325" s="208" t="str" cm="1">
        <f t="array" aca="1" ref="C4325" ca="1">HYPERLINK("#"&amp;CELL("address",INDEX('Data Items List'!C:C,MATCH("Data Item", 'Data Items List'!C:C,0))),"Return to data items list")</f>
        <v>Return to data items list</v>
      </c>
      <c r="D4325" s="209"/>
    </row>
    <row r="4326" spans="2:4" x14ac:dyDescent="0.35">
      <c r="B4326" s="31" t="s">
        <v>304</v>
      </c>
      <c r="C4326" s="272" t="s">
        <v>55</v>
      </c>
      <c r="D4326" s="211"/>
    </row>
    <row r="4327" spans="2:4" x14ac:dyDescent="0.35">
      <c r="B4327" s="99" t="s">
        <v>305</v>
      </c>
      <c r="C4327" s="204" t="s">
        <v>1169</v>
      </c>
      <c r="D4327" s="205"/>
    </row>
    <row r="4328" spans="2:4" ht="74.25" customHeight="1" x14ac:dyDescent="0.35">
      <c r="B4328" s="99" t="s">
        <v>307</v>
      </c>
      <c r="C4328" s="204" t="s">
        <v>1236</v>
      </c>
      <c r="D4328" s="205"/>
    </row>
    <row r="4329" spans="2:4" x14ac:dyDescent="0.35">
      <c r="B4329" s="99" t="s">
        <v>309</v>
      </c>
      <c r="C4329" s="204" t="s">
        <v>1171</v>
      </c>
      <c r="D4329" s="205"/>
    </row>
    <row r="4330" spans="2:4" x14ac:dyDescent="0.35">
      <c r="B4330" s="99" t="s">
        <v>311</v>
      </c>
      <c r="C4330" s="204" t="s">
        <v>1237</v>
      </c>
      <c r="D4330" s="205"/>
    </row>
    <row r="4331" spans="2:4" x14ac:dyDescent="0.35">
      <c r="B4331" s="99" t="s">
        <v>313</v>
      </c>
      <c r="C4331" s="271" t="s">
        <v>369</v>
      </c>
      <c r="D4331" s="204"/>
    </row>
    <row r="4332" spans="2:4" ht="31" x14ac:dyDescent="0.35">
      <c r="B4332" s="99" t="s">
        <v>762</v>
      </c>
      <c r="C4332" s="33" t="s">
        <v>1238</v>
      </c>
      <c r="D4332" s="96"/>
    </row>
    <row r="4333" spans="2:4" x14ac:dyDescent="0.35">
      <c r="B4333" s="99" t="s">
        <v>1985</v>
      </c>
      <c r="C4333" s="271" t="s">
        <v>316</v>
      </c>
      <c r="D4333" s="204"/>
    </row>
    <row r="4334" spans="2:4" x14ac:dyDescent="0.35">
      <c r="B4334" s="214" t="s">
        <v>317</v>
      </c>
      <c r="C4334" s="25" t="s">
        <v>318</v>
      </c>
      <c r="D4334" s="26" t="s">
        <v>319</v>
      </c>
    </row>
    <row r="4335" spans="2:4" x14ac:dyDescent="0.35">
      <c r="B4335" s="214"/>
      <c r="C4335" s="35" t="s">
        <v>390</v>
      </c>
      <c r="D4335" s="26"/>
    </row>
    <row r="4336" spans="2:4" x14ac:dyDescent="0.35">
      <c r="B4336" s="214"/>
      <c r="C4336" s="35" t="s">
        <v>1239</v>
      </c>
      <c r="D4336" s="26"/>
    </row>
    <row r="4337" spans="2:4" x14ac:dyDescent="0.35">
      <c r="B4337" s="214"/>
      <c r="C4337" s="35" t="s">
        <v>1240</v>
      </c>
      <c r="D4337" s="26"/>
    </row>
    <row r="4338" spans="2:4" x14ac:dyDescent="0.35">
      <c r="B4338" s="214"/>
      <c r="C4338" s="35" t="s">
        <v>1241</v>
      </c>
      <c r="D4338" s="26"/>
    </row>
    <row r="4339" spans="2:4" x14ac:dyDescent="0.35">
      <c r="B4339" s="214"/>
      <c r="C4339" s="35" t="s">
        <v>1242</v>
      </c>
      <c r="D4339" s="26"/>
    </row>
    <row r="4340" spans="2:4" x14ac:dyDescent="0.35">
      <c r="B4340" s="214"/>
      <c r="C4340" s="35" t="s">
        <v>1243</v>
      </c>
      <c r="D4340" s="26"/>
    </row>
    <row r="4341" spans="2:4" x14ac:dyDescent="0.35">
      <c r="B4341" s="214"/>
      <c r="C4341" s="1" t="s">
        <v>1244</v>
      </c>
      <c r="D4341" s="109"/>
    </row>
    <row r="4342" spans="2:4" x14ac:dyDescent="0.35">
      <c r="B4342" s="214"/>
      <c r="C4342" s="1" t="s">
        <v>1062</v>
      </c>
      <c r="D4342" s="109"/>
    </row>
    <row r="4343" spans="2:4" x14ac:dyDescent="0.35">
      <c r="B4343" s="99" t="s">
        <v>322</v>
      </c>
      <c r="C4343" s="271" t="s">
        <v>1245</v>
      </c>
      <c r="D4343" s="204"/>
    </row>
    <row r="4344" spans="2:4" x14ac:dyDescent="0.35">
      <c r="B4344" s="99" t="s">
        <v>323</v>
      </c>
      <c r="C4344" s="204" t="s">
        <v>1169</v>
      </c>
      <c r="D4344" s="205"/>
    </row>
    <row r="4345" spans="2:4" x14ac:dyDescent="0.35">
      <c r="B4345" s="99" t="s">
        <v>324</v>
      </c>
      <c r="C4345" s="204" t="s">
        <v>1175</v>
      </c>
      <c r="D4345" s="205"/>
    </row>
    <row r="4346" spans="2:4" ht="16" thickBot="1" x14ac:dyDescent="0.4">
      <c r="B4346" s="32" t="s">
        <v>326</v>
      </c>
      <c r="C4346" s="273" t="s">
        <v>1169</v>
      </c>
      <c r="D4346" s="276"/>
    </row>
    <row r="4347" spans="2:4" ht="16" thickBot="1" x14ac:dyDescent="0.4"/>
    <row r="4348" spans="2:4" ht="16" thickBot="1" x14ac:dyDescent="0.4">
      <c r="B4348" s="23" t="s">
        <v>1062</v>
      </c>
      <c r="C4348" s="208" t="str" cm="1">
        <f t="array" aca="1" ref="C4348" ca="1">HYPERLINK("#"&amp;CELL("address",INDEX('Data Items List'!C:C,MATCH("Data Item", 'Data Items List'!C:C,0))),"Return to data items list")</f>
        <v>Return to data items list</v>
      </c>
      <c r="D4348" s="209"/>
    </row>
    <row r="4349" spans="2:4" x14ac:dyDescent="0.35">
      <c r="B4349" s="31" t="s">
        <v>304</v>
      </c>
      <c r="C4349" s="272" t="s">
        <v>61</v>
      </c>
      <c r="D4349" s="211"/>
    </row>
    <row r="4350" spans="2:4" x14ac:dyDescent="0.35">
      <c r="B4350" s="99" t="s">
        <v>305</v>
      </c>
      <c r="C4350" s="204" t="s">
        <v>1169</v>
      </c>
      <c r="D4350" s="205"/>
    </row>
    <row r="4351" spans="2:4" ht="42" customHeight="1" x14ac:dyDescent="0.35">
      <c r="B4351" s="99" t="s">
        <v>307</v>
      </c>
      <c r="C4351" s="204" t="s">
        <v>1246</v>
      </c>
      <c r="D4351" s="205"/>
    </row>
    <row r="4352" spans="2:4" x14ac:dyDescent="0.35">
      <c r="B4352" s="99" t="s">
        <v>309</v>
      </c>
      <c r="C4352" s="204" t="s">
        <v>1171</v>
      </c>
      <c r="D4352" s="205"/>
    </row>
    <row r="4353" spans="2:4" x14ac:dyDescent="0.35">
      <c r="B4353" s="99" t="s">
        <v>311</v>
      </c>
      <c r="C4353" s="204" t="s">
        <v>1247</v>
      </c>
      <c r="D4353" s="205"/>
    </row>
    <row r="4354" spans="2:4" x14ac:dyDescent="0.35">
      <c r="B4354" s="99" t="s">
        <v>313</v>
      </c>
      <c r="C4354" s="271" t="s">
        <v>369</v>
      </c>
      <c r="D4354" s="204"/>
    </row>
    <row r="4355" spans="2:4" ht="31" x14ac:dyDescent="0.35">
      <c r="B4355" s="99" t="s">
        <v>762</v>
      </c>
      <c r="C4355" s="33" t="s">
        <v>1248</v>
      </c>
      <c r="D4355" s="96"/>
    </row>
    <row r="4356" spans="2:4" x14ac:dyDescent="0.35">
      <c r="B4356" s="99" t="s">
        <v>1985</v>
      </c>
      <c r="C4356" s="271" t="s">
        <v>316</v>
      </c>
      <c r="D4356" s="204"/>
    </row>
    <row r="4357" spans="2:4" x14ac:dyDescent="0.35">
      <c r="B4357" s="214" t="s">
        <v>317</v>
      </c>
      <c r="C4357" s="25" t="s">
        <v>318</v>
      </c>
      <c r="D4357" s="26" t="s">
        <v>319</v>
      </c>
    </row>
    <row r="4358" spans="2:4" x14ac:dyDescent="0.35">
      <c r="B4358" s="214"/>
      <c r="C4358" s="1" t="s">
        <v>331</v>
      </c>
      <c r="D4358" s="109"/>
    </row>
    <row r="4359" spans="2:4" x14ac:dyDescent="0.35">
      <c r="B4359" s="214"/>
      <c r="C4359" s="1" t="s">
        <v>332</v>
      </c>
      <c r="D4359" s="109"/>
    </row>
    <row r="4360" spans="2:4" x14ac:dyDescent="0.35">
      <c r="B4360" s="99" t="s">
        <v>322</v>
      </c>
      <c r="C4360" s="271" t="s">
        <v>1249</v>
      </c>
      <c r="D4360" s="204"/>
    </row>
    <row r="4361" spans="2:4" x14ac:dyDescent="0.35">
      <c r="B4361" s="99" t="s">
        <v>323</v>
      </c>
      <c r="C4361" s="204" t="s">
        <v>1169</v>
      </c>
      <c r="D4361" s="205"/>
    </row>
    <row r="4362" spans="2:4" x14ac:dyDescent="0.35">
      <c r="B4362" s="99" t="s">
        <v>324</v>
      </c>
      <c r="C4362" s="204" t="s">
        <v>1175</v>
      </c>
      <c r="D4362" s="205"/>
    </row>
    <row r="4363" spans="2:4" ht="16" thickBot="1" x14ac:dyDescent="0.4">
      <c r="B4363" s="32" t="s">
        <v>326</v>
      </c>
      <c r="C4363" s="273" t="s">
        <v>1169</v>
      </c>
      <c r="D4363" s="276"/>
    </row>
    <row r="4364" spans="2:4" ht="16" thickBot="1" x14ac:dyDescent="0.4"/>
    <row r="4365" spans="2:4" ht="16" thickBot="1" x14ac:dyDescent="0.4">
      <c r="B4365" s="23" t="s">
        <v>1062</v>
      </c>
      <c r="C4365" s="208" t="str" cm="1">
        <f t="array" aca="1" ref="C4365" ca="1">HYPERLINK("#"&amp;CELL("address",INDEX('Data Items List'!C:C,MATCH("Data Item", 'Data Items List'!C:C,0))),"Return to data items list")</f>
        <v>Return to data items list</v>
      </c>
      <c r="D4365" s="209"/>
    </row>
    <row r="4366" spans="2:4" x14ac:dyDescent="0.35">
      <c r="B4366" s="31" t="s">
        <v>304</v>
      </c>
      <c r="C4366" s="272" t="s">
        <v>72</v>
      </c>
      <c r="D4366" s="211"/>
    </row>
    <row r="4367" spans="2:4" x14ac:dyDescent="0.35">
      <c r="B4367" s="99" t="s">
        <v>305</v>
      </c>
      <c r="C4367" s="204" t="s">
        <v>1169</v>
      </c>
      <c r="D4367" s="205"/>
    </row>
    <row r="4368" spans="2:4" ht="37.25" customHeight="1" x14ac:dyDescent="0.35">
      <c r="B4368" s="99" t="s">
        <v>307</v>
      </c>
      <c r="C4368" s="204" t="s">
        <v>1250</v>
      </c>
      <c r="D4368" s="205"/>
    </row>
    <row r="4369" spans="2:4" x14ac:dyDescent="0.35">
      <c r="B4369" s="99" t="s">
        <v>309</v>
      </c>
      <c r="C4369" s="204" t="s">
        <v>1171</v>
      </c>
      <c r="D4369" s="205"/>
    </row>
    <row r="4370" spans="2:4" x14ac:dyDescent="0.35">
      <c r="B4370" s="99" t="s">
        <v>311</v>
      </c>
      <c r="C4370" s="204" t="s">
        <v>1251</v>
      </c>
      <c r="D4370" s="205"/>
    </row>
    <row r="4371" spans="2:4" x14ac:dyDescent="0.35">
      <c r="B4371" s="99" t="s">
        <v>313</v>
      </c>
      <c r="C4371" s="271" t="s">
        <v>1252</v>
      </c>
      <c r="D4371" s="204"/>
    </row>
    <row r="4372" spans="2:4" x14ac:dyDescent="0.35">
      <c r="B4372" s="99" t="s">
        <v>762</v>
      </c>
      <c r="C4372" s="271" t="s">
        <v>1253</v>
      </c>
      <c r="D4372" s="204"/>
    </row>
    <row r="4373" spans="2:4" x14ac:dyDescent="0.35">
      <c r="B4373" s="99" t="s">
        <v>1985</v>
      </c>
      <c r="C4373" s="271" t="s">
        <v>316</v>
      </c>
      <c r="D4373" s="204"/>
    </row>
    <row r="4374" spans="2:4" x14ac:dyDescent="0.35">
      <c r="B4374" s="214" t="s">
        <v>317</v>
      </c>
      <c r="C4374" s="25" t="s">
        <v>318</v>
      </c>
      <c r="D4374" s="26" t="s">
        <v>319</v>
      </c>
    </row>
    <row r="4375" spans="2:4" x14ac:dyDescent="0.35">
      <c r="B4375" s="214"/>
      <c r="C4375" s="1" t="s">
        <v>1169</v>
      </c>
      <c r="D4375" s="109"/>
    </row>
    <row r="4376" spans="2:4" x14ac:dyDescent="0.35">
      <c r="B4376" s="214"/>
      <c r="C4376" s="1" t="s">
        <v>1062</v>
      </c>
      <c r="D4376" s="109"/>
    </row>
    <row r="4377" spans="2:4" x14ac:dyDescent="0.35">
      <c r="B4377" s="99" t="s">
        <v>322</v>
      </c>
      <c r="C4377" s="271" t="s">
        <v>759</v>
      </c>
      <c r="D4377" s="204"/>
    </row>
    <row r="4378" spans="2:4" x14ac:dyDescent="0.35">
      <c r="B4378" s="99" t="s">
        <v>323</v>
      </c>
      <c r="C4378" s="204" t="s">
        <v>17</v>
      </c>
      <c r="D4378" s="205"/>
    </row>
    <row r="4379" spans="2:4" x14ac:dyDescent="0.35">
      <c r="B4379" s="99" t="s">
        <v>324</v>
      </c>
      <c r="C4379" s="204" t="s">
        <v>1175</v>
      </c>
      <c r="D4379" s="205"/>
    </row>
    <row r="4380" spans="2:4" ht="16" thickBot="1" x14ac:dyDescent="0.4">
      <c r="B4380" s="32" t="s">
        <v>326</v>
      </c>
      <c r="C4380" s="276" t="s">
        <v>1169</v>
      </c>
      <c r="D4380" s="207"/>
    </row>
    <row r="4381" spans="2:4" ht="16" thickBot="1" x14ac:dyDescent="0.4"/>
    <row r="4382" spans="2:4" ht="16" thickBot="1" x14ac:dyDescent="0.4">
      <c r="B4382" s="23" t="s">
        <v>1062</v>
      </c>
      <c r="C4382" s="208" t="str" cm="1">
        <f t="array" aca="1" ref="C4382" ca="1">HYPERLINK("#"&amp;CELL("address",INDEX('Data Items List'!C:C,MATCH("Data Item", 'Data Items List'!C:C,0))),"Return to data items list")</f>
        <v>Return to data items list</v>
      </c>
      <c r="D4382" s="209"/>
    </row>
    <row r="4383" spans="2:4" x14ac:dyDescent="0.35">
      <c r="B4383" s="31" t="s">
        <v>304</v>
      </c>
      <c r="C4383" s="272" t="s">
        <v>88</v>
      </c>
      <c r="D4383" s="211"/>
    </row>
    <row r="4384" spans="2:4" x14ac:dyDescent="0.35">
      <c r="B4384" s="99" t="s">
        <v>305</v>
      </c>
      <c r="C4384" s="204" t="s">
        <v>1169</v>
      </c>
      <c r="D4384" s="205"/>
    </row>
    <row r="4385" spans="2:4" ht="54.5" customHeight="1" x14ac:dyDescent="0.35">
      <c r="B4385" s="99" t="s">
        <v>307</v>
      </c>
      <c r="C4385" s="204" t="s">
        <v>1254</v>
      </c>
      <c r="D4385" s="205"/>
    </row>
    <row r="4386" spans="2:4" x14ac:dyDescent="0.35">
      <c r="B4386" s="99" t="s">
        <v>309</v>
      </c>
      <c r="C4386" s="204" t="s">
        <v>1171</v>
      </c>
      <c r="D4386" s="205"/>
    </row>
    <row r="4387" spans="2:4" x14ac:dyDescent="0.35">
      <c r="B4387" s="99" t="s">
        <v>311</v>
      </c>
      <c r="C4387" s="204" t="s">
        <v>1255</v>
      </c>
      <c r="D4387" s="205"/>
    </row>
    <row r="4388" spans="2:4" x14ac:dyDescent="0.35">
      <c r="B4388" s="99" t="s">
        <v>313</v>
      </c>
      <c r="C4388" s="271" t="s">
        <v>369</v>
      </c>
      <c r="D4388" s="204"/>
    </row>
    <row r="4389" spans="2:4" x14ac:dyDescent="0.35">
      <c r="B4389" s="99" t="s">
        <v>762</v>
      </c>
      <c r="C4389" s="271" t="s">
        <v>1228</v>
      </c>
      <c r="D4389" s="204"/>
    </row>
    <row r="4390" spans="2:4" x14ac:dyDescent="0.35">
      <c r="B4390" s="99" t="s">
        <v>1985</v>
      </c>
      <c r="C4390" s="271" t="s">
        <v>316</v>
      </c>
      <c r="D4390" s="204"/>
    </row>
    <row r="4391" spans="2:4" x14ac:dyDescent="0.35">
      <c r="B4391" s="214" t="s">
        <v>317</v>
      </c>
      <c r="C4391" s="25" t="s">
        <v>318</v>
      </c>
      <c r="D4391" s="26" t="s">
        <v>319</v>
      </c>
    </row>
    <row r="4392" spans="2:4" x14ac:dyDescent="0.35">
      <c r="B4392" s="214"/>
      <c r="C4392" s="1" t="s">
        <v>1169</v>
      </c>
      <c r="D4392" s="109"/>
    </row>
    <row r="4393" spans="2:4" x14ac:dyDescent="0.35">
      <c r="B4393" s="214"/>
      <c r="C4393" s="1" t="s">
        <v>1062</v>
      </c>
      <c r="D4393" s="109"/>
    </row>
    <row r="4394" spans="2:4" x14ac:dyDescent="0.35">
      <c r="B4394" s="99" t="s">
        <v>322</v>
      </c>
      <c r="C4394" s="271" t="s">
        <v>759</v>
      </c>
      <c r="D4394" s="204"/>
    </row>
    <row r="4395" spans="2:4" x14ac:dyDescent="0.35">
      <c r="B4395" s="99" t="s">
        <v>323</v>
      </c>
      <c r="C4395" s="204" t="s">
        <v>1169</v>
      </c>
      <c r="D4395" s="205"/>
    </row>
    <row r="4396" spans="2:4" x14ac:dyDescent="0.35">
      <c r="B4396" s="99" t="s">
        <v>324</v>
      </c>
      <c r="C4396" s="204" t="s">
        <v>1229</v>
      </c>
      <c r="D4396" s="205"/>
    </row>
    <row r="4397" spans="2:4" ht="16" thickBot="1" x14ac:dyDescent="0.4">
      <c r="B4397" s="32" t="s">
        <v>326</v>
      </c>
      <c r="C4397" s="276" t="s">
        <v>1230</v>
      </c>
      <c r="D4397" s="207"/>
    </row>
    <row r="4398" spans="2:4" ht="16" thickBot="1" x14ac:dyDescent="0.4"/>
    <row r="4399" spans="2:4" ht="16" thickBot="1" x14ac:dyDescent="0.4">
      <c r="B4399" s="23" t="s">
        <v>1062</v>
      </c>
      <c r="C4399" s="208" t="str" cm="1">
        <f t="array" aca="1" ref="C4399" ca="1">HYPERLINK("#"&amp;CELL("address",INDEX('Data Items List'!C:C,MATCH("Data Item", 'Data Items List'!C:C,0))),"Return to data items list")</f>
        <v>Return to data items list</v>
      </c>
      <c r="D4399" s="209"/>
    </row>
    <row r="4400" spans="2:4" x14ac:dyDescent="0.35">
      <c r="B4400" s="31" t="s">
        <v>304</v>
      </c>
      <c r="C4400" s="272" t="s">
        <v>89</v>
      </c>
      <c r="D4400" s="211"/>
    </row>
    <row r="4401" spans="2:4" x14ac:dyDescent="0.35">
      <c r="B4401" s="99" t="s">
        <v>305</v>
      </c>
      <c r="C4401" s="204" t="s">
        <v>1169</v>
      </c>
      <c r="D4401" s="205"/>
    </row>
    <row r="4402" spans="2:4" ht="86" customHeight="1" x14ac:dyDescent="0.35">
      <c r="B4402" s="99" t="s">
        <v>307</v>
      </c>
      <c r="C4402" s="204" t="s">
        <v>1256</v>
      </c>
      <c r="D4402" s="205"/>
    </row>
    <row r="4403" spans="2:4" x14ac:dyDescent="0.35">
      <c r="B4403" s="99" t="s">
        <v>309</v>
      </c>
      <c r="C4403" s="204" t="s">
        <v>1171</v>
      </c>
      <c r="D4403" s="205"/>
    </row>
    <row r="4404" spans="2:4" x14ac:dyDescent="0.35">
      <c r="B4404" s="99" t="s">
        <v>311</v>
      </c>
      <c r="C4404" s="204" t="s">
        <v>1257</v>
      </c>
      <c r="D4404" s="205"/>
    </row>
    <row r="4405" spans="2:4" x14ac:dyDescent="0.35">
      <c r="B4405" s="99" t="s">
        <v>313</v>
      </c>
      <c r="C4405" s="271" t="s">
        <v>369</v>
      </c>
      <c r="D4405" s="204"/>
    </row>
    <row r="4406" spans="2:4" x14ac:dyDescent="0.35">
      <c r="B4406" s="99" t="s">
        <v>762</v>
      </c>
      <c r="C4406" s="271" t="s">
        <v>1258</v>
      </c>
      <c r="D4406" s="204"/>
    </row>
    <row r="4407" spans="2:4" x14ac:dyDescent="0.35">
      <c r="B4407" s="99" t="s">
        <v>1985</v>
      </c>
      <c r="C4407" s="271" t="s">
        <v>532</v>
      </c>
      <c r="D4407" s="204"/>
    </row>
    <row r="4408" spans="2:4" x14ac:dyDescent="0.35">
      <c r="B4408" s="214" t="s">
        <v>317</v>
      </c>
      <c r="C4408" s="25" t="s">
        <v>318</v>
      </c>
      <c r="D4408" s="26" t="s">
        <v>319</v>
      </c>
    </row>
    <row r="4409" spans="2:4" x14ac:dyDescent="0.35">
      <c r="B4409" s="214"/>
      <c r="C4409" s="1" t="s">
        <v>1169</v>
      </c>
      <c r="D4409" s="109"/>
    </row>
    <row r="4410" spans="2:4" x14ac:dyDescent="0.35">
      <c r="B4410" s="214"/>
      <c r="C4410" s="1" t="s">
        <v>1062</v>
      </c>
      <c r="D4410" s="109"/>
    </row>
    <row r="4411" spans="2:4" x14ac:dyDescent="0.35">
      <c r="B4411" s="99" t="s">
        <v>322</v>
      </c>
      <c r="C4411" s="271" t="s">
        <v>759</v>
      </c>
      <c r="D4411" s="204"/>
    </row>
    <row r="4412" spans="2:4" x14ac:dyDescent="0.35">
      <c r="B4412" s="99" t="s">
        <v>323</v>
      </c>
      <c r="C4412" s="204" t="s">
        <v>1169</v>
      </c>
      <c r="D4412" s="205"/>
    </row>
    <row r="4413" spans="2:4" x14ac:dyDescent="0.35">
      <c r="B4413" s="99" t="s">
        <v>324</v>
      </c>
      <c r="C4413" s="204" t="s">
        <v>1175</v>
      </c>
      <c r="D4413" s="205"/>
    </row>
    <row r="4414" spans="2:4" ht="16" thickBot="1" x14ac:dyDescent="0.4">
      <c r="B4414" s="32" t="s">
        <v>326</v>
      </c>
      <c r="C4414" s="273" t="s">
        <v>1169</v>
      </c>
      <c r="D4414" s="276"/>
    </row>
    <row r="4415" spans="2:4" ht="16" thickBot="1" x14ac:dyDescent="0.4"/>
    <row r="4416" spans="2:4" ht="16" thickBot="1" x14ac:dyDescent="0.4">
      <c r="B4416" s="23" t="s">
        <v>1062</v>
      </c>
      <c r="C4416" s="208" t="str" cm="1">
        <f t="array" aca="1" ref="C4416" ca="1">HYPERLINK("#"&amp;CELL("address",INDEX('Data Items List'!C:C,MATCH("Data Item", 'Data Items List'!C:C,0))),"Return to data items list")</f>
        <v>Return to data items list</v>
      </c>
      <c r="D4416" s="209"/>
    </row>
    <row r="4417" spans="2:4" x14ac:dyDescent="0.35">
      <c r="B4417" s="31" t="s">
        <v>304</v>
      </c>
      <c r="C4417" s="272" t="s">
        <v>90</v>
      </c>
      <c r="D4417" s="211"/>
    </row>
    <row r="4418" spans="2:4" x14ac:dyDescent="0.35">
      <c r="B4418" s="99" t="s">
        <v>305</v>
      </c>
      <c r="C4418" s="204" t="s">
        <v>1169</v>
      </c>
      <c r="D4418" s="205"/>
    </row>
    <row r="4419" spans="2:4" ht="74.75" customHeight="1" x14ac:dyDescent="0.35">
      <c r="B4419" s="99" t="s">
        <v>307</v>
      </c>
      <c r="C4419" s="204" t="s">
        <v>1259</v>
      </c>
      <c r="D4419" s="205"/>
    </row>
    <row r="4420" spans="2:4" x14ac:dyDescent="0.35">
      <c r="B4420" s="99" t="s">
        <v>309</v>
      </c>
      <c r="C4420" s="204" t="s">
        <v>1171</v>
      </c>
      <c r="D4420" s="205"/>
    </row>
    <row r="4421" spans="2:4" x14ac:dyDescent="0.35">
      <c r="B4421" s="99" t="s">
        <v>311</v>
      </c>
      <c r="C4421" s="204" t="s">
        <v>1260</v>
      </c>
      <c r="D4421" s="205"/>
    </row>
    <row r="4422" spans="2:4" x14ac:dyDescent="0.35">
      <c r="B4422" s="99" t="s">
        <v>313</v>
      </c>
      <c r="C4422" s="271" t="s">
        <v>369</v>
      </c>
      <c r="D4422" s="204"/>
    </row>
    <row r="4423" spans="2:4" x14ac:dyDescent="0.35">
      <c r="B4423" s="99" t="s">
        <v>762</v>
      </c>
      <c r="C4423" s="271" t="s">
        <v>1261</v>
      </c>
      <c r="D4423" s="204"/>
    </row>
    <row r="4424" spans="2:4" x14ac:dyDescent="0.35">
      <c r="B4424" s="99" t="s">
        <v>1985</v>
      </c>
      <c r="C4424" s="271" t="s">
        <v>316</v>
      </c>
      <c r="D4424" s="204"/>
    </row>
    <row r="4425" spans="2:4" x14ac:dyDescent="0.35">
      <c r="B4425" s="214" t="s">
        <v>317</v>
      </c>
      <c r="C4425" s="25" t="s">
        <v>318</v>
      </c>
      <c r="D4425" s="26" t="s">
        <v>319</v>
      </c>
    </row>
    <row r="4426" spans="2:4" x14ac:dyDescent="0.35">
      <c r="B4426" s="214"/>
      <c r="C4426" s="35" t="s">
        <v>1262</v>
      </c>
      <c r="D4426" s="26"/>
    </row>
    <row r="4427" spans="2:4" x14ac:dyDescent="0.35">
      <c r="B4427" s="214"/>
      <c r="C4427" s="35" t="s">
        <v>1263</v>
      </c>
      <c r="D4427" s="26"/>
    </row>
    <row r="4428" spans="2:4" x14ac:dyDescent="0.35">
      <c r="B4428" s="214"/>
      <c r="C4428" s="35" t="s">
        <v>1264</v>
      </c>
      <c r="D4428" s="26"/>
    </row>
    <row r="4429" spans="2:4" x14ac:dyDescent="0.35">
      <c r="B4429" s="214"/>
      <c r="C4429" s="35" t="s">
        <v>1265</v>
      </c>
      <c r="D4429" s="26"/>
    </row>
    <row r="4430" spans="2:4" x14ac:dyDescent="0.35">
      <c r="B4430" s="214"/>
      <c r="C4430" s="35" t="s">
        <v>1266</v>
      </c>
      <c r="D4430" s="26"/>
    </row>
    <row r="4431" spans="2:4" x14ac:dyDescent="0.35">
      <c r="B4431" s="214"/>
      <c r="C4431" s="35" t="s">
        <v>1267</v>
      </c>
      <c r="D4431" s="26"/>
    </row>
    <row r="4432" spans="2:4" x14ac:dyDescent="0.35">
      <c r="B4432" s="214"/>
      <c r="C4432" s="35" t="s">
        <v>1268</v>
      </c>
      <c r="D4432" s="26"/>
    </row>
    <row r="4433" spans="2:4" x14ac:dyDescent="0.35">
      <c r="B4433" s="214"/>
      <c r="C4433" s="35" t="s">
        <v>1269</v>
      </c>
      <c r="D4433" s="26"/>
    </row>
    <row r="4434" spans="2:4" x14ac:dyDescent="0.35">
      <c r="B4434" s="214"/>
      <c r="C4434" s="35" t="s">
        <v>1270</v>
      </c>
      <c r="D4434" s="26"/>
    </row>
    <row r="4435" spans="2:4" x14ac:dyDescent="0.35">
      <c r="B4435" s="214"/>
      <c r="C4435" s="35" t="s">
        <v>1271</v>
      </c>
      <c r="D4435" s="26"/>
    </row>
    <row r="4436" spans="2:4" x14ac:dyDescent="0.35">
      <c r="B4436" s="99" t="s">
        <v>322</v>
      </c>
      <c r="C4436" s="271" t="s">
        <v>1272</v>
      </c>
      <c r="D4436" s="204"/>
    </row>
    <row r="4437" spans="2:4" x14ac:dyDescent="0.35">
      <c r="B4437" s="99" t="s">
        <v>323</v>
      </c>
      <c r="C4437" s="204" t="s">
        <v>1169</v>
      </c>
      <c r="D4437" s="205"/>
    </row>
    <row r="4438" spans="2:4" x14ac:dyDescent="0.35">
      <c r="B4438" s="99" t="s">
        <v>324</v>
      </c>
      <c r="C4438" s="204" t="s">
        <v>1175</v>
      </c>
      <c r="D4438" s="205"/>
    </row>
    <row r="4439" spans="2:4" ht="16" thickBot="1" x14ac:dyDescent="0.4">
      <c r="B4439" s="32" t="s">
        <v>326</v>
      </c>
      <c r="C4439" s="273" t="s">
        <v>1169</v>
      </c>
      <c r="D4439" s="276"/>
    </row>
    <row r="4440" spans="2:4" ht="16" thickBot="1" x14ac:dyDescent="0.4"/>
    <row r="4441" spans="2:4" ht="16" thickBot="1" x14ac:dyDescent="0.4">
      <c r="B4441" s="23" t="s">
        <v>1062</v>
      </c>
      <c r="C4441" s="208" t="str" cm="1">
        <f t="array" aca="1" ref="C4441" ca="1">HYPERLINK("#"&amp;CELL("address",INDEX('Data Items List'!C:C,MATCH("Data Item", 'Data Items List'!C:C,0))),"Return to data items list")</f>
        <v>Return to data items list</v>
      </c>
      <c r="D4441" s="209"/>
    </row>
    <row r="4442" spans="2:4" x14ac:dyDescent="0.35">
      <c r="B4442" s="31" t="s">
        <v>304</v>
      </c>
      <c r="C4442" s="272" t="s">
        <v>91</v>
      </c>
      <c r="D4442" s="211"/>
    </row>
    <row r="4443" spans="2:4" x14ac:dyDescent="0.35">
      <c r="B4443" s="99" t="s">
        <v>305</v>
      </c>
      <c r="C4443" s="204" t="s">
        <v>1169</v>
      </c>
      <c r="D4443" s="205"/>
    </row>
    <row r="4444" spans="2:4" ht="72" customHeight="1" x14ac:dyDescent="0.35">
      <c r="B4444" s="99" t="s">
        <v>307</v>
      </c>
      <c r="C4444" s="204" t="s">
        <v>1273</v>
      </c>
      <c r="D4444" s="205"/>
    </row>
    <row r="4445" spans="2:4" x14ac:dyDescent="0.35">
      <c r="B4445" s="99" t="s">
        <v>309</v>
      </c>
      <c r="C4445" s="204" t="s">
        <v>1171</v>
      </c>
      <c r="D4445" s="205"/>
    </row>
    <row r="4446" spans="2:4" x14ac:dyDescent="0.35">
      <c r="B4446" s="99" t="s">
        <v>311</v>
      </c>
      <c r="C4446" s="204" t="s">
        <v>1274</v>
      </c>
      <c r="D4446" s="205"/>
    </row>
    <row r="4447" spans="2:4" x14ac:dyDescent="0.35">
      <c r="B4447" s="99" t="s">
        <v>313</v>
      </c>
      <c r="C4447" s="271" t="s">
        <v>314</v>
      </c>
      <c r="D4447" s="204"/>
    </row>
    <row r="4448" spans="2:4" x14ac:dyDescent="0.35">
      <c r="B4448" s="99" t="s">
        <v>762</v>
      </c>
      <c r="C4448" s="271" t="s">
        <v>1275</v>
      </c>
      <c r="D4448" s="204"/>
    </row>
    <row r="4449" spans="2:4" x14ac:dyDescent="0.35">
      <c r="B4449" s="99" t="s">
        <v>1985</v>
      </c>
      <c r="C4449" s="271" t="s">
        <v>316</v>
      </c>
      <c r="D4449" s="204"/>
    </row>
    <row r="4450" spans="2:4" x14ac:dyDescent="0.35">
      <c r="B4450" s="214" t="s">
        <v>317</v>
      </c>
      <c r="C4450" s="25" t="s">
        <v>318</v>
      </c>
      <c r="D4450" s="26" t="s">
        <v>319</v>
      </c>
    </row>
    <row r="4451" spans="2:4" x14ac:dyDescent="0.35">
      <c r="B4451" s="214"/>
      <c r="C4451" s="1" t="s">
        <v>759</v>
      </c>
      <c r="D4451" s="109"/>
    </row>
    <row r="4452" spans="2:4" x14ac:dyDescent="0.35">
      <c r="B4452" s="214"/>
      <c r="C4452" s="1" t="s">
        <v>1062</v>
      </c>
      <c r="D4452" s="109"/>
    </row>
    <row r="4453" spans="2:4" x14ac:dyDescent="0.35">
      <c r="B4453" s="99" t="s">
        <v>322</v>
      </c>
      <c r="C4453" s="271" t="s">
        <v>759</v>
      </c>
      <c r="D4453" s="204"/>
    </row>
    <row r="4454" spans="2:4" x14ac:dyDescent="0.35">
      <c r="B4454" s="99" t="s">
        <v>323</v>
      </c>
      <c r="C4454" s="204" t="s">
        <v>17</v>
      </c>
      <c r="D4454" s="205"/>
    </row>
    <row r="4455" spans="2:4" x14ac:dyDescent="0.35">
      <c r="B4455" s="99" t="s">
        <v>324</v>
      </c>
      <c r="C4455" s="204" t="s">
        <v>1175</v>
      </c>
      <c r="D4455" s="205"/>
    </row>
    <row r="4456" spans="2:4" ht="16" thickBot="1" x14ac:dyDescent="0.4">
      <c r="B4456" s="32" t="s">
        <v>326</v>
      </c>
      <c r="C4456" s="276" t="s">
        <v>1169</v>
      </c>
      <c r="D4456" s="207"/>
    </row>
    <row r="4457" spans="2:4" ht="16" thickBot="1" x14ac:dyDescent="0.4"/>
    <row r="4458" spans="2:4" ht="16" thickBot="1" x14ac:dyDescent="0.4">
      <c r="B4458" s="23" t="s">
        <v>1062</v>
      </c>
      <c r="C4458" s="208" t="str" cm="1">
        <f t="array" aca="1" ref="C4458" ca="1">HYPERLINK("#"&amp;CELL("address",INDEX('Data Items List'!C:C,MATCH("Data Item", 'Data Items List'!C:C,0))),"Return to data items list")</f>
        <v>Return to data items list</v>
      </c>
      <c r="D4458" s="209"/>
    </row>
    <row r="4459" spans="2:4" x14ac:dyDescent="0.35">
      <c r="B4459" s="31" t="s">
        <v>304</v>
      </c>
      <c r="C4459" s="272" t="s">
        <v>92</v>
      </c>
      <c r="D4459" s="211"/>
    </row>
    <row r="4460" spans="2:4" x14ac:dyDescent="0.35">
      <c r="B4460" s="99" t="s">
        <v>305</v>
      </c>
      <c r="C4460" s="204" t="s">
        <v>1169</v>
      </c>
      <c r="D4460" s="205"/>
    </row>
    <row r="4461" spans="2:4" ht="74" customHeight="1" x14ac:dyDescent="0.35">
      <c r="B4461" s="99" t="s">
        <v>307</v>
      </c>
      <c r="C4461" s="204" t="s">
        <v>1276</v>
      </c>
      <c r="D4461" s="205"/>
    </row>
    <row r="4462" spans="2:4" x14ac:dyDescent="0.35">
      <c r="B4462" s="99" t="s">
        <v>309</v>
      </c>
      <c r="C4462" s="204" t="s">
        <v>1171</v>
      </c>
      <c r="D4462" s="205"/>
    </row>
    <row r="4463" spans="2:4" x14ac:dyDescent="0.35">
      <c r="B4463" s="99" t="s">
        <v>311</v>
      </c>
      <c r="C4463" s="204" t="s">
        <v>1277</v>
      </c>
      <c r="D4463" s="205"/>
    </row>
    <row r="4464" spans="2:4" x14ac:dyDescent="0.35">
      <c r="B4464" s="99" t="s">
        <v>313</v>
      </c>
      <c r="C4464" s="271" t="s">
        <v>1173</v>
      </c>
      <c r="D4464" s="204"/>
    </row>
    <row r="4465" spans="2:4" x14ac:dyDescent="0.35">
      <c r="B4465" s="99" t="s">
        <v>762</v>
      </c>
      <c r="C4465" s="231" t="s">
        <v>1278</v>
      </c>
      <c r="D4465" s="204"/>
    </row>
    <row r="4466" spans="2:4" x14ac:dyDescent="0.35">
      <c r="B4466" s="99" t="s">
        <v>1985</v>
      </c>
      <c r="C4466" s="271" t="s">
        <v>316</v>
      </c>
      <c r="D4466" s="204"/>
    </row>
    <row r="4467" spans="2:4" x14ac:dyDescent="0.35">
      <c r="B4467" s="214" t="s">
        <v>317</v>
      </c>
      <c r="C4467" s="25" t="s">
        <v>318</v>
      </c>
      <c r="D4467" s="26" t="s">
        <v>319</v>
      </c>
    </row>
    <row r="4468" spans="2:4" x14ac:dyDescent="0.35">
      <c r="B4468" s="214"/>
      <c r="C4468" s="1" t="s">
        <v>1169</v>
      </c>
      <c r="D4468" s="109"/>
    </row>
    <row r="4469" spans="2:4" x14ac:dyDescent="0.35">
      <c r="B4469" s="214"/>
      <c r="C4469" s="1" t="s">
        <v>1062</v>
      </c>
      <c r="D4469" s="109"/>
    </row>
    <row r="4470" spans="2:4" x14ac:dyDescent="0.35">
      <c r="B4470" s="99" t="s">
        <v>322</v>
      </c>
      <c r="C4470" s="271" t="s">
        <v>759</v>
      </c>
      <c r="D4470" s="204"/>
    </row>
    <row r="4471" spans="2:4" x14ac:dyDescent="0.35">
      <c r="B4471" s="99" t="s">
        <v>323</v>
      </c>
      <c r="C4471" s="204" t="s">
        <v>1169</v>
      </c>
      <c r="D4471" s="205"/>
    </row>
    <row r="4472" spans="2:4" x14ac:dyDescent="0.35">
      <c r="B4472" s="99" t="s">
        <v>324</v>
      </c>
      <c r="C4472" s="204" t="s">
        <v>1175</v>
      </c>
      <c r="D4472" s="205"/>
    </row>
    <row r="4473" spans="2:4" ht="16" thickBot="1" x14ac:dyDescent="0.4">
      <c r="B4473" s="32" t="s">
        <v>326</v>
      </c>
      <c r="C4473" s="273" t="s">
        <v>1169</v>
      </c>
      <c r="D4473" s="276"/>
    </row>
    <row r="4474" spans="2:4" ht="16" thickBot="1" x14ac:dyDescent="0.4"/>
    <row r="4475" spans="2:4" ht="16" thickBot="1" x14ac:dyDescent="0.4">
      <c r="B4475" s="23" t="s">
        <v>1062</v>
      </c>
      <c r="C4475" s="208" t="str" cm="1">
        <f t="array" aca="1" ref="C4475" ca="1">HYPERLINK("#"&amp;CELL("address",INDEX('Data Items List'!C:C,MATCH("Data Item", 'Data Items List'!C:C,0))),"Return to data items list")</f>
        <v>Return to data items list</v>
      </c>
      <c r="D4475" s="209"/>
    </row>
    <row r="4476" spans="2:4" x14ac:dyDescent="0.35">
      <c r="B4476" s="31" t="s">
        <v>304</v>
      </c>
      <c r="C4476" s="272" t="s">
        <v>231</v>
      </c>
      <c r="D4476" s="211"/>
    </row>
    <row r="4477" spans="2:4" x14ac:dyDescent="0.35">
      <c r="B4477" s="99" t="s">
        <v>305</v>
      </c>
      <c r="C4477" s="204" t="s">
        <v>1169</v>
      </c>
      <c r="D4477" s="205"/>
    </row>
    <row r="4478" spans="2:4" ht="66.75" customHeight="1" x14ac:dyDescent="0.35">
      <c r="B4478" s="99" t="s">
        <v>307</v>
      </c>
      <c r="C4478" s="204" t="s">
        <v>1279</v>
      </c>
      <c r="D4478" s="205"/>
    </row>
    <row r="4479" spans="2:4" x14ac:dyDescent="0.35">
      <c r="B4479" s="99" t="s">
        <v>309</v>
      </c>
      <c r="C4479" s="204" t="s">
        <v>1171</v>
      </c>
      <c r="D4479" s="205"/>
    </row>
    <row r="4480" spans="2:4" x14ac:dyDescent="0.35">
      <c r="B4480" s="99" t="s">
        <v>311</v>
      </c>
      <c r="C4480" s="204" t="s">
        <v>1280</v>
      </c>
      <c r="D4480" s="205"/>
    </row>
    <row r="4481" spans="2:4" x14ac:dyDescent="0.35">
      <c r="B4481" s="99" t="s">
        <v>762</v>
      </c>
      <c r="C4481" s="271" t="s">
        <v>1281</v>
      </c>
      <c r="D4481" s="204"/>
    </row>
    <row r="4482" spans="2:4" x14ac:dyDescent="0.35">
      <c r="B4482" s="99" t="s">
        <v>313</v>
      </c>
      <c r="C4482" s="271" t="s">
        <v>369</v>
      </c>
      <c r="D4482" s="204"/>
    </row>
    <row r="4483" spans="2:4" x14ac:dyDescent="0.35">
      <c r="B4483" s="99" t="s">
        <v>1985</v>
      </c>
      <c r="C4483" s="271" t="s">
        <v>316</v>
      </c>
      <c r="D4483" s="204"/>
    </row>
    <row r="4484" spans="2:4" x14ac:dyDescent="0.35">
      <c r="B4484" s="214" t="s">
        <v>317</v>
      </c>
      <c r="C4484" s="25" t="s">
        <v>318</v>
      </c>
      <c r="D4484" s="26" t="s">
        <v>319</v>
      </c>
    </row>
    <row r="4485" spans="2:4" x14ac:dyDescent="0.35">
      <c r="B4485" s="214"/>
      <c r="C4485" s="1" t="s">
        <v>1169</v>
      </c>
      <c r="D4485" s="109"/>
    </row>
    <row r="4486" spans="2:4" x14ac:dyDescent="0.35">
      <c r="B4486" s="214"/>
      <c r="C4486" s="1" t="s">
        <v>1062</v>
      </c>
      <c r="D4486" s="109"/>
    </row>
    <row r="4487" spans="2:4" x14ac:dyDescent="0.35">
      <c r="B4487" s="99" t="s">
        <v>322</v>
      </c>
      <c r="C4487" s="271" t="s">
        <v>1282</v>
      </c>
      <c r="D4487" s="204"/>
    </row>
    <row r="4488" spans="2:4" x14ac:dyDescent="0.35">
      <c r="B4488" s="99" t="s">
        <v>323</v>
      </c>
      <c r="C4488" s="204" t="s">
        <v>1169</v>
      </c>
      <c r="D4488" s="205"/>
    </row>
    <row r="4489" spans="2:4" x14ac:dyDescent="0.35">
      <c r="B4489" s="99" t="s">
        <v>324</v>
      </c>
      <c r="C4489" s="204" t="s">
        <v>1175</v>
      </c>
      <c r="D4489" s="205"/>
    </row>
    <row r="4490" spans="2:4" ht="16" thickBot="1" x14ac:dyDescent="0.4">
      <c r="B4490" s="32" t="s">
        <v>326</v>
      </c>
      <c r="C4490" s="273" t="s">
        <v>759</v>
      </c>
      <c r="D4490" s="276"/>
    </row>
    <row r="4491" spans="2:4" ht="16" thickBot="1" x14ac:dyDescent="0.4"/>
    <row r="4492" spans="2:4" ht="16" thickBot="1" x14ac:dyDescent="0.4">
      <c r="B4492" s="23" t="s">
        <v>1062</v>
      </c>
      <c r="C4492" s="208" t="str" cm="1">
        <f t="array" aca="1" ref="C4492" ca="1">HYPERLINK("#"&amp;CELL("address",INDEX('Data Items List'!C:C,MATCH("Data Item", 'Data Items List'!C:C,0))),"Return to data items list")</f>
        <v>Return to data items list</v>
      </c>
      <c r="D4492" s="209"/>
    </row>
    <row r="4493" spans="2:4" x14ac:dyDescent="0.35">
      <c r="B4493" s="31" t="s">
        <v>304</v>
      </c>
      <c r="C4493" s="272" t="s">
        <v>280</v>
      </c>
      <c r="D4493" s="211"/>
    </row>
    <row r="4494" spans="2:4" x14ac:dyDescent="0.35">
      <c r="B4494" s="99" t="s">
        <v>305</v>
      </c>
      <c r="C4494" s="204" t="s">
        <v>1169</v>
      </c>
      <c r="D4494" s="205"/>
    </row>
    <row r="4495" spans="2:4" ht="44.25" customHeight="1" x14ac:dyDescent="0.35">
      <c r="B4495" s="99" t="s">
        <v>307</v>
      </c>
      <c r="C4495" s="204" t="s">
        <v>1283</v>
      </c>
      <c r="D4495" s="205"/>
    </row>
    <row r="4496" spans="2:4" x14ac:dyDescent="0.35">
      <c r="B4496" s="99" t="s">
        <v>309</v>
      </c>
      <c r="C4496" s="204" t="s">
        <v>1171</v>
      </c>
      <c r="D4496" s="205"/>
    </row>
    <row r="4497" spans="2:4" x14ac:dyDescent="0.35">
      <c r="B4497" s="99" t="s">
        <v>311</v>
      </c>
      <c r="C4497" s="204" t="s">
        <v>1284</v>
      </c>
      <c r="D4497" s="205"/>
    </row>
    <row r="4498" spans="2:4" x14ac:dyDescent="0.35">
      <c r="B4498" s="99" t="s">
        <v>313</v>
      </c>
      <c r="C4498" s="271" t="s">
        <v>369</v>
      </c>
      <c r="D4498" s="204"/>
    </row>
    <row r="4499" spans="2:4" ht="31" x14ac:dyDescent="0.35">
      <c r="B4499" s="99" t="s">
        <v>762</v>
      </c>
      <c r="C4499" s="33" t="s">
        <v>1285</v>
      </c>
      <c r="D4499" s="96"/>
    </row>
    <row r="4500" spans="2:4" x14ac:dyDescent="0.35">
      <c r="B4500" s="99" t="s">
        <v>1985</v>
      </c>
      <c r="C4500" s="271" t="s">
        <v>316</v>
      </c>
      <c r="D4500" s="204"/>
    </row>
    <row r="4501" spans="2:4" x14ac:dyDescent="0.35">
      <c r="B4501" s="214" t="s">
        <v>317</v>
      </c>
      <c r="C4501" s="25" t="s">
        <v>318</v>
      </c>
      <c r="D4501" s="26" t="s">
        <v>319</v>
      </c>
    </row>
    <row r="4502" spans="2:4" x14ac:dyDescent="0.35">
      <c r="B4502" s="214"/>
      <c r="C4502" s="35" t="s">
        <v>1286</v>
      </c>
      <c r="D4502" s="26"/>
    </row>
    <row r="4503" spans="2:4" x14ac:dyDescent="0.35">
      <c r="B4503" s="214"/>
      <c r="C4503" s="35" t="s">
        <v>1287</v>
      </c>
      <c r="D4503" s="26"/>
    </row>
    <row r="4504" spans="2:4" x14ac:dyDescent="0.35">
      <c r="B4504" s="214"/>
      <c r="C4504" s="35" t="s">
        <v>422</v>
      </c>
      <c r="D4504" s="26"/>
    </row>
    <row r="4505" spans="2:4" x14ac:dyDescent="0.35">
      <c r="B4505" s="214"/>
      <c r="C4505" s="35" t="s">
        <v>333</v>
      </c>
      <c r="D4505" s="26"/>
    </row>
    <row r="4506" spans="2:4" x14ac:dyDescent="0.35">
      <c r="B4506" s="214"/>
      <c r="C4506" s="1" t="s">
        <v>1288</v>
      </c>
      <c r="D4506" s="109"/>
    </row>
    <row r="4507" spans="2:4" x14ac:dyDescent="0.35">
      <c r="B4507" s="214"/>
      <c r="C4507" s="1" t="s">
        <v>1289</v>
      </c>
      <c r="D4507" s="109"/>
    </row>
    <row r="4508" spans="2:4" x14ac:dyDescent="0.35">
      <c r="B4508" s="99" t="s">
        <v>322</v>
      </c>
      <c r="C4508" s="271" t="s">
        <v>1290</v>
      </c>
      <c r="D4508" s="204"/>
    </row>
    <row r="4509" spans="2:4" x14ac:dyDescent="0.35">
      <c r="B4509" s="99" t="s">
        <v>323</v>
      </c>
      <c r="C4509" s="204" t="s">
        <v>1169</v>
      </c>
      <c r="D4509" s="205"/>
    </row>
    <row r="4510" spans="2:4" x14ac:dyDescent="0.35">
      <c r="B4510" s="99" t="s">
        <v>324</v>
      </c>
      <c r="C4510" s="204" t="s">
        <v>1175</v>
      </c>
      <c r="D4510" s="205"/>
    </row>
    <row r="4511" spans="2:4" ht="16" thickBot="1" x14ac:dyDescent="0.4">
      <c r="B4511" s="32" t="s">
        <v>326</v>
      </c>
      <c r="C4511" s="273" t="s">
        <v>1169</v>
      </c>
      <c r="D4511" s="276"/>
    </row>
    <row r="4512" spans="2:4" ht="16" thickBot="1" x14ac:dyDescent="0.4"/>
    <row r="4513" spans="2:4" ht="16" thickBot="1" x14ac:dyDescent="0.4">
      <c r="B4513" s="23" t="s">
        <v>1062</v>
      </c>
      <c r="C4513" s="208" t="str" cm="1">
        <f t="array" aca="1" ref="C4513" ca="1">HYPERLINK("#"&amp;CELL("address",INDEX('Data Items List'!C:C,MATCH("Data Item", 'Data Items List'!C:C,0))),"Return to data items list")</f>
        <v>Return to data items list</v>
      </c>
      <c r="D4513" s="209"/>
    </row>
    <row r="4514" spans="2:4" x14ac:dyDescent="0.35">
      <c r="B4514" s="31" t="s">
        <v>304</v>
      </c>
      <c r="C4514" s="272" t="s">
        <v>285</v>
      </c>
      <c r="D4514" s="211"/>
    </row>
    <row r="4515" spans="2:4" x14ac:dyDescent="0.35">
      <c r="B4515" s="99" t="s">
        <v>305</v>
      </c>
      <c r="C4515" s="204" t="s">
        <v>1169</v>
      </c>
      <c r="D4515" s="205"/>
    </row>
    <row r="4516" spans="2:4" ht="48.75" customHeight="1" x14ac:dyDescent="0.35">
      <c r="B4516" s="99" t="s">
        <v>307</v>
      </c>
      <c r="C4516" s="204" t="s">
        <v>1291</v>
      </c>
      <c r="D4516" s="205"/>
    </row>
    <row r="4517" spans="2:4" x14ac:dyDescent="0.35">
      <c r="B4517" s="99" t="s">
        <v>309</v>
      </c>
      <c r="C4517" s="204" t="s">
        <v>1171</v>
      </c>
      <c r="D4517" s="205"/>
    </row>
    <row r="4518" spans="2:4" x14ac:dyDescent="0.35">
      <c r="B4518" s="99" t="s">
        <v>311</v>
      </c>
      <c r="C4518" s="204" t="s">
        <v>1292</v>
      </c>
      <c r="D4518" s="205"/>
    </row>
    <row r="4519" spans="2:4" x14ac:dyDescent="0.35">
      <c r="B4519" s="99" t="s">
        <v>313</v>
      </c>
      <c r="C4519" s="271" t="s">
        <v>1173</v>
      </c>
      <c r="D4519" s="204"/>
    </row>
    <row r="4520" spans="2:4" x14ac:dyDescent="0.35">
      <c r="B4520" s="99" t="s">
        <v>762</v>
      </c>
      <c r="C4520" s="231" t="s">
        <v>1293</v>
      </c>
      <c r="D4520" s="204"/>
    </row>
    <row r="4521" spans="2:4" x14ac:dyDescent="0.35">
      <c r="B4521" s="99" t="s">
        <v>1985</v>
      </c>
      <c r="C4521" s="271" t="s">
        <v>316</v>
      </c>
      <c r="D4521" s="204"/>
    </row>
    <row r="4522" spans="2:4" x14ac:dyDescent="0.35">
      <c r="B4522" s="214" t="s">
        <v>317</v>
      </c>
      <c r="C4522" s="25" t="s">
        <v>318</v>
      </c>
      <c r="D4522" s="26" t="s">
        <v>319</v>
      </c>
    </row>
    <row r="4523" spans="2:4" x14ac:dyDescent="0.35">
      <c r="B4523" s="214"/>
      <c r="C4523" s="1" t="s">
        <v>1169</v>
      </c>
      <c r="D4523" s="109"/>
    </row>
    <row r="4524" spans="2:4" x14ac:dyDescent="0.35">
      <c r="B4524" s="214"/>
      <c r="C4524" s="1" t="s">
        <v>1062</v>
      </c>
      <c r="D4524" s="109"/>
    </row>
    <row r="4525" spans="2:4" x14ac:dyDescent="0.35">
      <c r="B4525" s="99" t="s">
        <v>322</v>
      </c>
      <c r="C4525" s="271" t="s">
        <v>759</v>
      </c>
      <c r="D4525" s="204"/>
    </row>
    <row r="4526" spans="2:4" x14ac:dyDescent="0.35">
      <c r="B4526" s="99" t="s">
        <v>323</v>
      </c>
      <c r="C4526" s="204" t="s">
        <v>1169</v>
      </c>
      <c r="D4526" s="205"/>
    </row>
    <row r="4527" spans="2:4" x14ac:dyDescent="0.35">
      <c r="B4527" s="99" t="s">
        <v>324</v>
      </c>
      <c r="C4527" s="204" t="s">
        <v>1175</v>
      </c>
      <c r="D4527" s="205"/>
    </row>
    <row r="4528" spans="2:4" ht="16" thickBot="1" x14ac:dyDescent="0.4">
      <c r="B4528" s="32" t="s">
        <v>326</v>
      </c>
      <c r="C4528" s="273" t="s">
        <v>1169</v>
      </c>
      <c r="D4528" s="276"/>
    </row>
    <row r="4529" spans="2:4" ht="16" thickBot="1" x14ac:dyDescent="0.4"/>
    <row r="4530" spans="2:4" ht="16" thickBot="1" x14ac:dyDescent="0.4">
      <c r="B4530" s="23" t="s">
        <v>1062</v>
      </c>
      <c r="C4530" s="208" t="str" cm="1">
        <f t="array" aca="1" ref="C4530" ca="1">HYPERLINK("#"&amp;CELL("address",INDEX('Data Items List'!C:C,MATCH("Data Item", 'Data Items List'!C:C,0))),"Return to data items list")</f>
        <v>Return to data items list</v>
      </c>
      <c r="D4530" s="209"/>
    </row>
    <row r="4531" spans="2:4" x14ac:dyDescent="0.35">
      <c r="B4531" s="31" t="s">
        <v>304</v>
      </c>
      <c r="C4531" s="272" t="s">
        <v>1294</v>
      </c>
      <c r="D4531" s="211"/>
    </row>
    <row r="4532" spans="2:4" x14ac:dyDescent="0.35">
      <c r="B4532" s="99" t="s">
        <v>305</v>
      </c>
      <c r="C4532" s="204" t="s">
        <v>759</v>
      </c>
      <c r="D4532" s="205"/>
    </row>
    <row r="4533" spans="2:4" ht="92.75" customHeight="1" x14ac:dyDescent="0.35">
      <c r="B4533" s="99" t="s">
        <v>307</v>
      </c>
      <c r="C4533" s="204" t="s">
        <v>1295</v>
      </c>
      <c r="D4533" s="205"/>
    </row>
    <row r="4534" spans="2:4" x14ac:dyDescent="0.35">
      <c r="B4534" s="99" t="s">
        <v>309</v>
      </c>
      <c r="C4534" s="204" t="s">
        <v>1171</v>
      </c>
      <c r="D4534" s="205"/>
    </row>
    <row r="4535" spans="2:4" x14ac:dyDescent="0.35">
      <c r="B4535" s="99" t="s">
        <v>311</v>
      </c>
      <c r="C4535" s="204" t="s">
        <v>1296</v>
      </c>
      <c r="D4535" s="205"/>
    </row>
    <row r="4536" spans="2:4" x14ac:dyDescent="0.35">
      <c r="B4536" s="99" t="s">
        <v>313</v>
      </c>
      <c r="C4536" s="271" t="s">
        <v>1173</v>
      </c>
      <c r="D4536" s="204"/>
    </row>
    <row r="4537" spans="2:4" x14ac:dyDescent="0.35">
      <c r="B4537" s="99" t="s">
        <v>762</v>
      </c>
      <c r="C4537" s="231" t="s">
        <v>1297</v>
      </c>
      <c r="D4537" s="204"/>
    </row>
    <row r="4538" spans="2:4" x14ac:dyDescent="0.35">
      <c r="B4538" s="99" t="s">
        <v>1985</v>
      </c>
      <c r="C4538" s="271" t="s">
        <v>532</v>
      </c>
      <c r="D4538" s="204"/>
    </row>
    <row r="4539" spans="2:4" x14ac:dyDescent="0.35">
      <c r="B4539" s="214" t="s">
        <v>317</v>
      </c>
      <c r="C4539" s="25" t="s">
        <v>318</v>
      </c>
      <c r="D4539" s="26" t="s">
        <v>319</v>
      </c>
    </row>
    <row r="4540" spans="2:4" x14ac:dyDescent="0.35">
      <c r="B4540" s="214"/>
      <c r="C4540" s="1" t="s">
        <v>1169</v>
      </c>
      <c r="D4540" s="109"/>
    </row>
    <row r="4541" spans="2:4" x14ac:dyDescent="0.35">
      <c r="B4541" s="214"/>
      <c r="C4541" s="1" t="s">
        <v>1062</v>
      </c>
      <c r="D4541" s="109"/>
    </row>
    <row r="4542" spans="2:4" x14ac:dyDescent="0.35">
      <c r="B4542" s="99" t="s">
        <v>322</v>
      </c>
      <c r="C4542" s="271" t="s">
        <v>759</v>
      </c>
      <c r="D4542" s="204"/>
    </row>
    <row r="4543" spans="2:4" x14ac:dyDescent="0.35">
      <c r="B4543" s="99" t="s">
        <v>323</v>
      </c>
      <c r="C4543" s="204" t="s">
        <v>1169</v>
      </c>
      <c r="D4543" s="205"/>
    </row>
    <row r="4544" spans="2:4" x14ac:dyDescent="0.35">
      <c r="B4544" s="99" t="s">
        <v>324</v>
      </c>
      <c r="C4544" s="204" t="s">
        <v>1298</v>
      </c>
      <c r="D4544" s="205"/>
    </row>
    <row r="4545" spans="2:4" ht="16" thickBot="1" x14ac:dyDescent="0.4">
      <c r="B4545" s="32" t="s">
        <v>326</v>
      </c>
      <c r="C4545" s="276" t="s">
        <v>1299</v>
      </c>
      <c r="D4545" s="207"/>
    </row>
    <row r="4546" spans="2:4" ht="16" thickBot="1" x14ac:dyDescent="0.4">
      <c r="B4546" s="36"/>
      <c r="C4546" s="117"/>
      <c r="D4546" s="98"/>
    </row>
    <row r="4547" spans="2:4" ht="16" thickBot="1" x14ac:dyDescent="0.4">
      <c r="B4547" s="23" t="s">
        <v>1062</v>
      </c>
      <c r="C4547" s="208" t="str" cm="1">
        <f t="array" aca="1" ref="C4547" ca="1">HYPERLINK("#"&amp;CELL("address",INDEX('Data Items List'!C:C,MATCH("Data Item", 'Data Items List'!C:C,0))),"Return to data items list")</f>
        <v>Return to data items list</v>
      </c>
      <c r="D4547" s="209"/>
    </row>
    <row r="4548" spans="2:4" x14ac:dyDescent="0.35">
      <c r="B4548" s="31" t="s">
        <v>304</v>
      </c>
      <c r="C4548" s="272" t="s">
        <v>296</v>
      </c>
      <c r="D4548" s="211"/>
    </row>
    <row r="4549" spans="2:4" x14ac:dyDescent="0.35">
      <c r="B4549" s="99" t="s">
        <v>305</v>
      </c>
      <c r="C4549" s="204" t="s">
        <v>1169</v>
      </c>
      <c r="D4549" s="205"/>
    </row>
    <row r="4550" spans="2:4" ht="22.5" customHeight="1" x14ac:dyDescent="0.35">
      <c r="B4550" s="99" t="s">
        <v>307</v>
      </c>
      <c r="C4550" s="204" t="s">
        <v>1300</v>
      </c>
      <c r="D4550" s="205"/>
    </row>
    <row r="4551" spans="2:4" x14ac:dyDescent="0.35">
      <c r="B4551" s="99" t="s">
        <v>309</v>
      </c>
      <c r="C4551" s="204" t="s">
        <v>1171</v>
      </c>
      <c r="D4551" s="205"/>
    </row>
    <row r="4552" spans="2:4" x14ac:dyDescent="0.35">
      <c r="B4552" s="99" t="s">
        <v>311</v>
      </c>
      <c r="C4552" s="204" t="s">
        <v>1301</v>
      </c>
      <c r="D4552" s="205"/>
    </row>
    <row r="4553" spans="2:4" x14ac:dyDescent="0.35">
      <c r="B4553" s="99" t="s">
        <v>313</v>
      </c>
      <c r="C4553" s="271" t="s">
        <v>369</v>
      </c>
      <c r="D4553" s="204"/>
    </row>
    <row r="4554" spans="2:4" x14ac:dyDescent="0.35">
      <c r="B4554" s="99" t="s">
        <v>762</v>
      </c>
      <c r="C4554" s="271" t="s">
        <v>1302</v>
      </c>
      <c r="D4554" s="204"/>
    </row>
    <row r="4555" spans="2:4" x14ac:dyDescent="0.35">
      <c r="B4555" s="99" t="s">
        <v>1985</v>
      </c>
      <c r="C4555" s="271" t="s">
        <v>316</v>
      </c>
      <c r="D4555" s="204"/>
    </row>
    <row r="4556" spans="2:4" x14ac:dyDescent="0.35">
      <c r="B4556" s="214" t="s">
        <v>317</v>
      </c>
      <c r="C4556" s="25" t="s">
        <v>318</v>
      </c>
      <c r="D4556" s="26" t="s">
        <v>319</v>
      </c>
    </row>
    <row r="4557" spans="2:4" x14ac:dyDescent="0.35">
      <c r="B4557" s="214"/>
      <c r="C4557" s="1" t="s">
        <v>449</v>
      </c>
      <c r="D4557" s="109"/>
    </row>
    <row r="4558" spans="2:4" x14ac:dyDescent="0.35">
      <c r="B4558" s="214"/>
      <c r="C4558" s="1" t="s">
        <v>448</v>
      </c>
      <c r="D4558" s="109"/>
    </row>
    <row r="4559" spans="2:4" x14ac:dyDescent="0.35">
      <c r="B4559" s="99" t="s">
        <v>322</v>
      </c>
      <c r="C4559" s="271" t="s">
        <v>1303</v>
      </c>
      <c r="D4559" s="204"/>
    </row>
    <row r="4560" spans="2:4" x14ac:dyDescent="0.35">
      <c r="B4560" s="99" t="s">
        <v>323</v>
      </c>
      <c r="C4560" s="204" t="s">
        <v>1169</v>
      </c>
      <c r="D4560" s="205"/>
    </row>
    <row r="4561" spans="2:4" x14ac:dyDescent="0.35">
      <c r="B4561" s="99" t="s">
        <v>324</v>
      </c>
      <c r="C4561" s="204" t="s">
        <v>1175</v>
      </c>
      <c r="D4561" s="205"/>
    </row>
    <row r="4562" spans="2:4" ht="16" thickBot="1" x14ac:dyDescent="0.4">
      <c r="B4562" s="32" t="s">
        <v>326</v>
      </c>
      <c r="C4562" s="276" t="s">
        <v>1169</v>
      </c>
      <c r="D4562" s="207"/>
    </row>
    <row r="4564" spans="2:4" ht="18" x14ac:dyDescent="0.4">
      <c r="B4564" s="155" t="s">
        <v>1304</v>
      </c>
      <c r="C4564" s="153"/>
      <c r="D4564" s="154"/>
    </row>
    <row r="4565" spans="2:4" ht="16" thickBot="1" x14ac:dyDescent="0.4">
      <c r="B4565" s="94"/>
    </row>
    <row r="4566" spans="2:4" ht="16" thickBot="1" x14ac:dyDescent="0.4">
      <c r="B4566" s="23"/>
      <c r="C4566" s="208" t="str" cm="1">
        <f t="array" aca="1" ref="C4566" ca="1">HYPERLINK("#"&amp;CELL("address",INDEX('Data Items List'!C:C,MATCH("Data Item", 'Data Items List'!C:C,0))),"Return to data items list")</f>
        <v>Return to data items list</v>
      </c>
      <c r="D4566" s="209"/>
    </row>
    <row r="4567" spans="2:4" x14ac:dyDescent="0.35">
      <c r="B4567" s="31" t="s">
        <v>304</v>
      </c>
      <c r="C4567" s="272" t="s">
        <v>34</v>
      </c>
      <c r="D4567" s="211"/>
    </row>
    <row r="4568" spans="2:4" x14ac:dyDescent="0.35">
      <c r="B4568" s="99" t="s">
        <v>305</v>
      </c>
      <c r="C4568" s="204" t="s">
        <v>759</v>
      </c>
      <c r="D4568" s="205"/>
    </row>
    <row r="4569" spans="2:4" x14ac:dyDescent="0.35">
      <c r="B4569" s="99" t="s">
        <v>307</v>
      </c>
      <c r="C4569" s="251" t="s">
        <v>1305</v>
      </c>
      <c r="D4569" s="223"/>
    </row>
    <row r="4570" spans="2:4" x14ac:dyDescent="0.35">
      <c r="B4570" s="99" t="s">
        <v>309</v>
      </c>
      <c r="C4570" s="204" t="s">
        <v>1306</v>
      </c>
      <c r="D4570" s="205"/>
    </row>
    <row r="4571" spans="2:4" x14ac:dyDescent="0.35">
      <c r="B4571" s="99" t="s">
        <v>311</v>
      </c>
      <c r="C4571" s="204" t="s">
        <v>1307</v>
      </c>
      <c r="D4571" s="205"/>
    </row>
    <row r="4572" spans="2:4" x14ac:dyDescent="0.35">
      <c r="B4572" s="99" t="s">
        <v>313</v>
      </c>
      <c r="C4572" s="271" t="s">
        <v>1308</v>
      </c>
      <c r="D4572" s="204"/>
    </row>
    <row r="4573" spans="2:4" ht="31" x14ac:dyDescent="0.35">
      <c r="B4573" s="99" t="s">
        <v>762</v>
      </c>
      <c r="C4573" s="115" t="s">
        <v>1309</v>
      </c>
      <c r="D4573" s="96"/>
    </row>
    <row r="4574" spans="2:4" x14ac:dyDescent="0.35">
      <c r="B4574" s="99" t="s">
        <v>1985</v>
      </c>
      <c r="C4574" s="271" t="s">
        <v>532</v>
      </c>
      <c r="D4574" s="204"/>
    </row>
    <row r="4575" spans="2:4" x14ac:dyDescent="0.35">
      <c r="B4575" s="214" t="s">
        <v>317</v>
      </c>
      <c r="C4575" s="25" t="s">
        <v>318</v>
      </c>
      <c r="D4575" s="26" t="s">
        <v>319</v>
      </c>
    </row>
    <row r="4576" spans="2:4" x14ac:dyDescent="0.35">
      <c r="B4576" s="214"/>
      <c r="C4576" s="1" t="s">
        <v>759</v>
      </c>
      <c r="D4576" s="109"/>
    </row>
    <row r="4577" spans="2:4" x14ac:dyDescent="0.35">
      <c r="B4577" s="99" t="s">
        <v>322</v>
      </c>
      <c r="C4577" s="271" t="s">
        <v>759</v>
      </c>
      <c r="D4577" s="204"/>
    </row>
    <row r="4578" spans="2:4" x14ac:dyDescent="0.35">
      <c r="B4578" s="99" t="s">
        <v>323</v>
      </c>
      <c r="C4578" s="204" t="s">
        <v>759</v>
      </c>
      <c r="D4578" s="205"/>
    </row>
    <row r="4579" spans="2:4" x14ac:dyDescent="0.35">
      <c r="B4579" s="99" t="s">
        <v>324</v>
      </c>
      <c r="C4579" s="204" t="s">
        <v>1310</v>
      </c>
      <c r="D4579" s="205"/>
    </row>
    <row r="4580" spans="2:4" ht="16" thickBot="1" x14ac:dyDescent="0.4">
      <c r="B4580" s="32" t="s">
        <v>326</v>
      </c>
      <c r="C4580" s="276" t="s">
        <v>1311</v>
      </c>
      <c r="D4580" s="207"/>
    </row>
    <row r="4581" spans="2:4" x14ac:dyDescent="0.35">
      <c r="B4581" s="37"/>
      <c r="C4581" s="2"/>
      <c r="D4581"/>
    </row>
    <row r="4582" spans="2:4" ht="16" thickBot="1" x14ac:dyDescent="0.4">
      <c r="B4582"/>
      <c r="C4582" s="2"/>
      <c r="D4582"/>
    </row>
    <row r="4583" spans="2:4" ht="16" thickBot="1" x14ac:dyDescent="0.4">
      <c r="B4583" s="23"/>
      <c r="C4583" s="208" t="str" cm="1">
        <f t="array" aca="1" ref="C4583" ca="1">HYPERLINK("#"&amp;CELL("address",INDEX('Data Items List'!C:C,MATCH("Data Item", 'Data Items List'!C:C,0))),"Return to data items list")</f>
        <v>Return to data items list</v>
      </c>
      <c r="D4583" s="209"/>
    </row>
    <row r="4584" spans="2:4" x14ac:dyDescent="0.35">
      <c r="B4584" s="31" t="s">
        <v>304</v>
      </c>
      <c r="C4584" s="272" t="s">
        <v>35</v>
      </c>
      <c r="D4584" s="211"/>
    </row>
    <row r="4585" spans="2:4" x14ac:dyDescent="0.35">
      <c r="B4585" s="99" t="s">
        <v>305</v>
      </c>
      <c r="C4585" s="204" t="s">
        <v>759</v>
      </c>
      <c r="D4585" s="205"/>
    </row>
    <row r="4586" spans="2:4" x14ac:dyDescent="0.35">
      <c r="B4586" s="99" t="s">
        <v>307</v>
      </c>
      <c r="C4586" s="204" t="s">
        <v>1312</v>
      </c>
      <c r="D4586" s="205"/>
    </row>
    <row r="4587" spans="2:4" x14ac:dyDescent="0.35">
      <c r="B4587" s="99" t="s">
        <v>309</v>
      </c>
      <c r="C4587" s="204" t="s">
        <v>1306</v>
      </c>
      <c r="D4587" s="205"/>
    </row>
    <row r="4588" spans="2:4" x14ac:dyDescent="0.35">
      <c r="B4588" s="99" t="s">
        <v>311</v>
      </c>
      <c r="C4588" s="204" t="s">
        <v>1313</v>
      </c>
      <c r="D4588" s="205"/>
    </row>
    <row r="4589" spans="2:4" x14ac:dyDescent="0.35">
      <c r="B4589" s="99" t="s">
        <v>313</v>
      </c>
      <c r="C4589" s="271" t="s">
        <v>1308</v>
      </c>
      <c r="D4589" s="204"/>
    </row>
    <row r="4590" spans="2:4" x14ac:dyDescent="0.35">
      <c r="B4590" s="99" t="s">
        <v>762</v>
      </c>
      <c r="C4590" s="115" t="s">
        <v>1314</v>
      </c>
      <c r="D4590" s="96"/>
    </row>
    <row r="4591" spans="2:4" x14ac:dyDescent="0.35">
      <c r="B4591" s="99" t="s">
        <v>1985</v>
      </c>
      <c r="C4591" s="271" t="s">
        <v>316</v>
      </c>
      <c r="D4591" s="204"/>
    </row>
    <row r="4592" spans="2:4" x14ac:dyDescent="0.35">
      <c r="B4592" s="214" t="s">
        <v>317</v>
      </c>
      <c r="C4592" s="25" t="s">
        <v>318</v>
      </c>
      <c r="D4592" s="26" t="s">
        <v>319</v>
      </c>
    </row>
    <row r="4593" spans="2:4" x14ac:dyDescent="0.35">
      <c r="B4593" s="214"/>
      <c r="C4593" s="1" t="s">
        <v>759</v>
      </c>
      <c r="D4593" s="109"/>
    </row>
    <row r="4594" spans="2:4" x14ac:dyDescent="0.35">
      <c r="B4594" s="99" t="s">
        <v>322</v>
      </c>
      <c r="C4594" s="271" t="s">
        <v>759</v>
      </c>
      <c r="D4594" s="204"/>
    </row>
    <row r="4595" spans="2:4" x14ac:dyDescent="0.35">
      <c r="B4595" s="99" t="s">
        <v>323</v>
      </c>
      <c r="C4595" s="204" t="s">
        <v>759</v>
      </c>
      <c r="D4595" s="205"/>
    </row>
    <row r="4596" spans="2:4" x14ac:dyDescent="0.35">
      <c r="B4596" s="99" t="s">
        <v>324</v>
      </c>
      <c r="C4596" s="204" t="s">
        <v>1310</v>
      </c>
      <c r="D4596" s="205"/>
    </row>
    <row r="4597" spans="2:4" ht="16" thickBot="1" x14ac:dyDescent="0.4">
      <c r="B4597" s="32" t="s">
        <v>326</v>
      </c>
      <c r="C4597" s="276" t="s">
        <v>1311</v>
      </c>
      <c r="D4597" s="207"/>
    </row>
    <row r="4598" spans="2:4" x14ac:dyDescent="0.35">
      <c r="B4598"/>
      <c r="C4598" s="2"/>
      <c r="D4598"/>
    </row>
    <row r="4599" spans="2:4" ht="16" thickBot="1" x14ac:dyDescent="0.4">
      <c r="B4599"/>
      <c r="C4599" s="2"/>
      <c r="D4599"/>
    </row>
    <row r="4600" spans="2:4" ht="16" thickBot="1" x14ac:dyDescent="0.4">
      <c r="B4600" s="23"/>
      <c r="C4600" s="208" t="str" cm="1">
        <f t="array" aca="1" ref="C4600" ca="1">HYPERLINK("#"&amp;CELL("address",INDEX('Data Items List'!C:C,MATCH("Data Item", 'Data Items List'!C:C,0))),"Return to data items list")</f>
        <v>Return to data items list</v>
      </c>
      <c r="D4600" s="209"/>
    </row>
    <row r="4601" spans="2:4" x14ac:dyDescent="0.35">
      <c r="B4601" s="31" t="s">
        <v>304</v>
      </c>
      <c r="C4601" s="272" t="s">
        <v>232</v>
      </c>
      <c r="D4601" s="211"/>
    </row>
    <row r="4602" spans="2:4" x14ac:dyDescent="0.35">
      <c r="B4602" s="99" t="s">
        <v>305</v>
      </c>
      <c r="C4602" s="204" t="s">
        <v>759</v>
      </c>
      <c r="D4602" s="205"/>
    </row>
    <row r="4603" spans="2:4" x14ac:dyDescent="0.35">
      <c r="B4603" s="99" t="s">
        <v>307</v>
      </c>
      <c r="C4603" s="204" t="s">
        <v>1315</v>
      </c>
      <c r="D4603" s="205"/>
    </row>
    <row r="4604" spans="2:4" x14ac:dyDescent="0.35">
      <c r="B4604" s="99" t="s">
        <v>309</v>
      </c>
      <c r="C4604" s="204" t="s">
        <v>1306</v>
      </c>
      <c r="D4604" s="205"/>
    </row>
    <row r="4605" spans="2:4" x14ac:dyDescent="0.35">
      <c r="B4605" s="99" t="s">
        <v>311</v>
      </c>
      <c r="C4605" s="204" t="s">
        <v>1316</v>
      </c>
      <c r="D4605" s="205"/>
    </row>
    <row r="4606" spans="2:4" x14ac:dyDescent="0.35">
      <c r="B4606" s="99" t="s">
        <v>313</v>
      </c>
      <c r="C4606" s="271" t="s">
        <v>1317</v>
      </c>
      <c r="D4606" s="204"/>
    </row>
    <row r="4607" spans="2:4" ht="31" x14ac:dyDescent="0.35">
      <c r="B4607" s="99" t="s">
        <v>762</v>
      </c>
      <c r="C4607" s="115" t="s">
        <v>1318</v>
      </c>
      <c r="D4607" s="96"/>
    </row>
    <row r="4608" spans="2:4" x14ac:dyDescent="0.35">
      <c r="B4608" s="99" t="s">
        <v>1985</v>
      </c>
      <c r="C4608" s="271" t="s">
        <v>316</v>
      </c>
      <c r="D4608" s="204"/>
    </row>
    <row r="4609" spans="2:4" x14ac:dyDescent="0.35">
      <c r="B4609" s="214" t="s">
        <v>317</v>
      </c>
      <c r="C4609" s="25" t="s">
        <v>318</v>
      </c>
      <c r="D4609" s="26" t="s">
        <v>319</v>
      </c>
    </row>
    <row r="4610" spans="2:4" x14ac:dyDescent="0.35">
      <c r="B4610" s="214"/>
      <c r="C4610" s="1" t="s">
        <v>759</v>
      </c>
      <c r="D4610" s="109"/>
    </row>
    <row r="4611" spans="2:4" x14ac:dyDescent="0.35">
      <c r="B4611" s="99" t="s">
        <v>322</v>
      </c>
      <c r="C4611" s="271" t="s">
        <v>759</v>
      </c>
      <c r="D4611" s="204"/>
    </row>
    <row r="4612" spans="2:4" x14ac:dyDescent="0.35">
      <c r="B4612" s="99" t="s">
        <v>323</v>
      </c>
      <c r="C4612" s="204" t="s">
        <v>759</v>
      </c>
      <c r="D4612" s="205"/>
    </row>
    <row r="4613" spans="2:4" x14ac:dyDescent="0.35">
      <c r="B4613" s="99" t="s">
        <v>324</v>
      </c>
      <c r="C4613" s="204" t="s">
        <v>1310</v>
      </c>
      <c r="D4613" s="205"/>
    </row>
    <row r="4614" spans="2:4" ht="16" thickBot="1" x14ac:dyDescent="0.4">
      <c r="B4614" s="32" t="s">
        <v>326</v>
      </c>
      <c r="C4614" s="276" t="s">
        <v>1311</v>
      </c>
      <c r="D4614" s="207"/>
    </row>
    <row r="4615" spans="2:4" x14ac:dyDescent="0.35">
      <c r="B4615"/>
      <c r="C4615" s="2"/>
      <c r="D4615"/>
    </row>
    <row r="4616" spans="2:4" ht="16" thickBot="1" x14ac:dyDescent="0.4">
      <c r="B4616"/>
      <c r="C4616" s="2"/>
      <c r="D4616"/>
    </row>
    <row r="4617" spans="2:4" ht="16" thickBot="1" x14ac:dyDescent="0.4">
      <c r="B4617" s="23"/>
      <c r="C4617" s="208" t="str" cm="1">
        <f t="array" aca="1" ref="C4617" ca="1">HYPERLINK("#"&amp;CELL("address",INDEX('Data Items List'!C:C,MATCH("Data Item", 'Data Items List'!C:C,0))),"Return to data items list")</f>
        <v>Return to data items list</v>
      </c>
      <c r="D4617" s="209"/>
    </row>
    <row r="4618" spans="2:4" x14ac:dyDescent="0.35">
      <c r="B4618" s="31" t="s">
        <v>304</v>
      </c>
      <c r="C4618" s="272" t="s">
        <v>233</v>
      </c>
      <c r="D4618" s="211"/>
    </row>
    <row r="4619" spans="2:4" x14ac:dyDescent="0.35">
      <c r="B4619" s="99" t="s">
        <v>305</v>
      </c>
      <c r="C4619" s="204" t="s">
        <v>759</v>
      </c>
      <c r="D4619" s="205"/>
    </row>
    <row r="4620" spans="2:4" x14ac:dyDescent="0.35">
      <c r="B4620" s="99" t="s">
        <v>307</v>
      </c>
      <c r="C4620" s="204" t="s">
        <v>1319</v>
      </c>
      <c r="D4620" s="205"/>
    </row>
    <row r="4621" spans="2:4" x14ac:dyDescent="0.35">
      <c r="B4621" s="99" t="s">
        <v>309</v>
      </c>
      <c r="C4621" s="204" t="s">
        <v>1306</v>
      </c>
      <c r="D4621" s="205"/>
    </row>
    <row r="4622" spans="2:4" x14ac:dyDescent="0.35">
      <c r="B4622" s="99" t="s">
        <v>311</v>
      </c>
      <c r="C4622" s="204" t="s">
        <v>1320</v>
      </c>
      <c r="D4622" s="205"/>
    </row>
    <row r="4623" spans="2:4" x14ac:dyDescent="0.35">
      <c r="B4623" s="99" t="s">
        <v>313</v>
      </c>
      <c r="C4623" s="271" t="s">
        <v>314</v>
      </c>
      <c r="D4623" s="204"/>
    </row>
    <row r="4624" spans="2:4" x14ac:dyDescent="0.35">
      <c r="B4624" s="99" t="s">
        <v>762</v>
      </c>
      <c r="C4624" s="38" t="s">
        <v>1321</v>
      </c>
      <c r="D4624" s="96"/>
    </row>
    <row r="4625" spans="2:4" x14ac:dyDescent="0.35">
      <c r="B4625" s="99" t="s">
        <v>1985</v>
      </c>
      <c r="C4625" s="271" t="s">
        <v>532</v>
      </c>
      <c r="D4625" s="204"/>
    </row>
    <row r="4626" spans="2:4" x14ac:dyDescent="0.35">
      <c r="B4626" s="214" t="s">
        <v>317</v>
      </c>
      <c r="C4626" s="25" t="s">
        <v>318</v>
      </c>
      <c r="D4626" s="26" t="s">
        <v>319</v>
      </c>
    </row>
    <row r="4627" spans="2:4" x14ac:dyDescent="0.35">
      <c r="B4627" s="214"/>
      <c r="C4627" s="1" t="s">
        <v>759</v>
      </c>
      <c r="D4627" s="109"/>
    </row>
    <row r="4628" spans="2:4" x14ac:dyDescent="0.35">
      <c r="B4628" s="99" t="s">
        <v>322</v>
      </c>
      <c r="C4628" s="271" t="s">
        <v>759</v>
      </c>
      <c r="D4628" s="204"/>
    </row>
    <row r="4629" spans="2:4" x14ac:dyDescent="0.35">
      <c r="B4629" s="99" t="s">
        <v>323</v>
      </c>
      <c r="C4629" s="204" t="s">
        <v>759</v>
      </c>
      <c r="D4629" s="205"/>
    </row>
    <row r="4630" spans="2:4" x14ac:dyDescent="0.35">
      <c r="B4630" s="99" t="s">
        <v>324</v>
      </c>
      <c r="C4630" s="204" t="s">
        <v>1310</v>
      </c>
      <c r="D4630" s="205"/>
    </row>
    <row r="4631" spans="2:4" ht="16" thickBot="1" x14ac:dyDescent="0.4">
      <c r="B4631" s="32" t="s">
        <v>326</v>
      </c>
      <c r="C4631" s="276" t="s">
        <v>1311</v>
      </c>
      <c r="D4631" s="207"/>
    </row>
    <row r="4632" spans="2:4" x14ac:dyDescent="0.35">
      <c r="B4632"/>
      <c r="C4632" s="2"/>
      <c r="D4632"/>
    </row>
    <row r="4633" spans="2:4" ht="16" thickBot="1" x14ac:dyDescent="0.4">
      <c r="B4633"/>
      <c r="C4633" s="2"/>
      <c r="D4633"/>
    </row>
    <row r="4634" spans="2:4" ht="16" thickBot="1" x14ac:dyDescent="0.4">
      <c r="B4634" s="23"/>
      <c r="C4634" s="208" t="str" cm="1">
        <f t="array" aca="1" ref="C4634" ca="1">HYPERLINK("#"&amp;CELL("address",INDEX('Data Items List'!C:C,MATCH("Data Item", 'Data Items List'!C:C,0))),"Return to data items list")</f>
        <v>Return to data items list</v>
      </c>
      <c r="D4634" s="209"/>
    </row>
    <row r="4635" spans="2:4" x14ac:dyDescent="0.35">
      <c r="B4635" s="31" t="s">
        <v>304</v>
      </c>
      <c r="C4635" s="272" t="s">
        <v>268</v>
      </c>
      <c r="D4635" s="211"/>
    </row>
    <row r="4636" spans="2:4" x14ac:dyDescent="0.35">
      <c r="B4636" s="99" t="s">
        <v>305</v>
      </c>
      <c r="C4636" s="204" t="s">
        <v>759</v>
      </c>
      <c r="D4636" s="205"/>
    </row>
    <row r="4637" spans="2:4" x14ac:dyDescent="0.35">
      <c r="B4637" s="99" t="s">
        <v>307</v>
      </c>
      <c r="C4637" s="204" t="s">
        <v>1322</v>
      </c>
      <c r="D4637" s="205"/>
    </row>
    <row r="4638" spans="2:4" x14ac:dyDescent="0.35">
      <c r="B4638" s="99" t="s">
        <v>309</v>
      </c>
      <c r="C4638" s="204" t="s">
        <v>1306</v>
      </c>
      <c r="D4638" s="205"/>
    </row>
    <row r="4639" spans="2:4" x14ac:dyDescent="0.35">
      <c r="B4639" s="99" t="s">
        <v>311</v>
      </c>
      <c r="C4639" s="204" t="s">
        <v>1323</v>
      </c>
      <c r="D4639" s="205"/>
    </row>
    <row r="4640" spans="2:4" x14ac:dyDescent="0.35">
      <c r="B4640" s="99" t="s">
        <v>313</v>
      </c>
      <c r="C4640" s="271" t="s">
        <v>1324</v>
      </c>
      <c r="D4640" s="204"/>
    </row>
    <row r="4641" spans="2:4" ht="31" x14ac:dyDescent="0.35">
      <c r="B4641" s="99" t="s">
        <v>762</v>
      </c>
      <c r="C4641" s="38" t="s">
        <v>1325</v>
      </c>
      <c r="D4641" s="96"/>
    </row>
    <row r="4642" spans="2:4" x14ac:dyDescent="0.35">
      <c r="B4642" s="99" t="s">
        <v>1985</v>
      </c>
      <c r="C4642" s="271" t="s">
        <v>316</v>
      </c>
      <c r="D4642" s="204"/>
    </row>
    <row r="4643" spans="2:4" x14ac:dyDescent="0.35">
      <c r="B4643" s="214" t="s">
        <v>317</v>
      </c>
      <c r="C4643" s="25" t="s">
        <v>318</v>
      </c>
      <c r="D4643" s="26" t="s">
        <v>319</v>
      </c>
    </row>
    <row r="4644" spans="2:4" x14ac:dyDescent="0.35">
      <c r="B4644" s="214"/>
      <c r="C4644" s="1" t="s">
        <v>759</v>
      </c>
      <c r="D4644" s="109"/>
    </row>
    <row r="4645" spans="2:4" x14ac:dyDescent="0.35">
      <c r="B4645" s="99" t="s">
        <v>322</v>
      </c>
      <c r="C4645" s="271" t="s">
        <v>1326</v>
      </c>
      <c r="D4645" s="204"/>
    </row>
    <row r="4646" spans="2:4" x14ac:dyDescent="0.35">
      <c r="B4646" s="99" t="s">
        <v>323</v>
      </c>
      <c r="C4646" s="204" t="s">
        <v>759</v>
      </c>
      <c r="D4646" s="205"/>
    </row>
    <row r="4647" spans="2:4" x14ac:dyDescent="0.35">
      <c r="B4647" s="99" t="s">
        <v>324</v>
      </c>
      <c r="C4647" s="204" t="s">
        <v>1310</v>
      </c>
      <c r="D4647" s="205"/>
    </row>
    <row r="4648" spans="2:4" ht="16" thickBot="1" x14ac:dyDescent="0.4">
      <c r="B4648" s="32" t="s">
        <v>326</v>
      </c>
      <c r="C4648" s="276" t="s">
        <v>1311</v>
      </c>
      <c r="D4648" s="207"/>
    </row>
    <row r="4649" spans="2:4" x14ac:dyDescent="0.35">
      <c r="B4649"/>
      <c r="C4649" s="2"/>
      <c r="D4649"/>
    </row>
    <row r="4650" spans="2:4" ht="16" thickBot="1" x14ac:dyDescent="0.4">
      <c r="B4650"/>
      <c r="C4650" s="2"/>
      <c r="D4650"/>
    </row>
    <row r="4651" spans="2:4" ht="16" thickBot="1" x14ac:dyDescent="0.4">
      <c r="B4651" s="23"/>
      <c r="C4651" s="208" t="str" cm="1">
        <f t="array" aca="1" ref="C4651" ca="1">HYPERLINK("#"&amp;CELL("address",INDEX('Data Items List'!C:C,MATCH("Data Item", 'Data Items List'!C:C,0))),"Return to data items list")</f>
        <v>Return to data items list</v>
      </c>
      <c r="D4651" s="209"/>
    </row>
    <row r="4652" spans="2:4" x14ac:dyDescent="0.35">
      <c r="B4652" s="31" t="s">
        <v>304</v>
      </c>
      <c r="C4652" s="272" t="s">
        <v>277</v>
      </c>
      <c r="D4652" s="211"/>
    </row>
    <row r="4653" spans="2:4" x14ac:dyDescent="0.35">
      <c r="B4653" s="99" t="s">
        <v>305</v>
      </c>
      <c r="C4653" s="204" t="s">
        <v>759</v>
      </c>
      <c r="D4653" s="205"/>
    </row>
    <row r="4654" spans="2:4" x14ac:dyDescent="0.35">
      <c r="B4654" s="99" t="s">
        <v>307</v>
      </c>
      <c r="C4654" s="204" t="s">
        <v>1327</v>
      </c>
      <c r="D4654" s="205"/>
    </row>
    <row r="4655" spans="2:4" x14ac:dyDescent="0.35">
      <c r="B4655" s="99" t="s">
        <v>309</v>
      </c>
      <c r="C4655" s="204" t="s">
        <v>1306</v>
      </c>
      <c r="D4655" s="205"/>
    </row>
    <row r="4656" spans="2:4" x14ac:dyDescent="0.35">
      <c r="B4656" s="99" t="s">
        <v>311</v>
      </c>
      <c r="C4656" s="204" t="s">
        <v>1328</v>
      </c>
      <c r="D4656" s="205"/>
    </row>
    <row r="4657" spans="1:4" x14ac:dyDescent="0.35">
      <c r="B4657" s="99" t="s">
        <v>313</v>
      </c>
      <c r="C4657" s="271" t="s">
        <v>314</v>
      </c>
      <c r="D4657" s="204"/>
    </row>
    <row r="4658" spans="1:4" x14ac:dyDescent="0.35">
      <c r="B4658" s="99" t="s">
        <v>762</v>
      </c>
      <c r="C4658" s="38" t="s">
        <v>1329</v>
      </c>
      <c r="D4658" s="96"/>
    </row>
    <row r="4659" spans="1:4" x14ac:dyDescent="0.35">
      <c r="B4659" s="99" t="s">
        <v>1985</v>
      </c>
      <c r="C4659" s="271" t="s">
        <v>316</v>
      </c>
      <c r="D4659" s="204"/>
    </row>
    <row r="4660" spans="1:4" x14ac:dyDescent="0.35">
      <c r="B4660" s="214" t="s">
        <v>317</v>
      </c>
      <c r="C4660" s="25" t="s">
        <v>318</v>
      </c>
      <c r="D4660" s="26" t="s">
        <v>319</v>
      </c>
    </row>
    <row r="4661" spans="1:4" x14ac:dyDescent="0.35">
      <c r="B4661" s="214"/>
      <c r="C4661" s="1" t="s">
        <v>331</v>
      </c>
      <c r="D4661" s="109"/>
    </row>
    <row r="4662" spans="1:4" x14ac:dyDescent="0.35">
      <c r="B4662" s="214"/>
      <c r="C4662" s="1" t="s">
        <v>332</v>
      </c>
      <c r="D4662" s="109"/>
    </row>
    <row r="4663" spans="1:4" x14ac:dyDescent="0.35">
      <c r="B4663" s="99" t="s">
        <v>322</v>
      </c>
      <c r="C4663" s="271" t="s">
        <v>1330</v>
      </c>
      <c r="D4663" s="204"/>
    </row>
    <row r="4664" spans="1:4" x14ac:dyDescent="0.35">
      <c r="B4664" s="99" t="s">
        <v>323</v>
      </c>
      <c r="C4664" s="204" t="s">
        <v>759</v>
      </c>
      <c r="D4664" s="205"/>
    </row>
    <row r="4665" spans="1:4" x14ac:dyDescent="0.35">
      <c r="B4665" s="99" t="s">
        <v>324</v>
      </c>
      <c r="C4665" s="204" t="s">
        <v>1310</v>
      </c>
      <c r="D4665" s="205"/>
    </row>
    <row r="4666" spans="1:4" ht="16" thickBot="1" x14ac:dyDescent="0.4">
      <c r="B4666" s="32" t="s">
        <v>326</v>
      </c>
      <c r="C4666" s="276" t="s">
        <v>1311</v>
      </c>
      <c r="D4666" s="207"/>
    </row>
    <row r="4667" spans="1:4" x14ac:dyDescent="0.35">
      <c r="B4667"/>
      <c r="C4667" s="2"/>
      <c r="D4667"/>
    </row>
    <row r="4668" spans="1:4" ht="18" x14ac:dyDescent="0.4">
      <c r="A4668" s="154"/>
      <c r="B4668" s="155" t="s">
        <v>1331</v>
      </c>
      <c r="C4668" s="153"/>
      <c r="D4668" s="154"/>
    </row>
    <row r="4669" spans="1:4" ht="16" thickBot="1" x14ac:dyDescent="0.4">
      <c r="B4669" s="94"/>
    </row>
    <row r="4670" spans="1:4" ht="16" thickBot="1" x14ac:dyDescent="0.4">
      <c r="B4670" s="23"/>
      <c r="C4670" s="208" t="str" cm="1">
        <f t="array" aca="1" ref="C4670" ca="1">HYPERLINK("#"&amp;CELL("address",INDEX('Data Items List'!C:C,MATCH("Data Item", 'Data Items List'!C:C,0))),"Return to data items list")</f>
        <v>Return to data items list</v>
      </c>
      <c r="D4670" s="209"/>
    </row>
    <row r="4671" spans="1:4" x14ac:dyDescent="0.35">
      <c r="B4671" s="31" t="s">
        <v>304</v>
      </c>
      <c r="C4671" s="235" t="s">
        <v>10</v>
      </c>
      <c r="D4671" s="236"/>
    </row>
    <row r="4672" spans="1:4" x14ac:dyDescent="0.35">
      <c r="B4672" s="99" t="s">
        <v>305</v>
      </c>
      <c r="C4672" s="232" t="s">
        <v>759</v>
      </c>
      <c r="D4672" s="243"/>
    </row>
    <row r="4673" spans="2:4" x14ac:dyDescent="0.35">
      <c r="B4673" s="99" t="s">
        <v>307</v>
      </c>
      <c r="C4673" s="232" t="s">
        <v>1332</v>
      </c>
      <c r="D4673" s="243"/>
    </row>
    <row r="4674" spans="2:4" x14ac:dyDescent="0.35">
      <c r="B4674" s="99" t="s">
        <v>309</v>
      </c>
      <c r="C4674" s="232" t="s">
        <v>1333</v>
      </c>
      <c r="D4674" s="243"/>
    </row>
    <row r="4675" spans="2:4" x14ac:dyDescent="0.35">
      <c r="B4675" s="99" t="s">
        <v>311</v>
      </c>
      <c r="C4675" s="232" t="s">
        <v>1334</v>
      </c>
      <c r="D4675" s="243"/>
    </row>
    <row r="4676" spans="2:4" x14ac:dyDescent="0.35">
      <c r="B4676" s="99" t="s">
        <v>313</v>
      </c>
      <c r="C4676" s="231" t="s">
        <v>369</v>
      </c>
      <c r="D4676" s="232"/>
    </row>
    <row r="4677" spans="2:4" x14ac:dyDescent="0.35">
      <c r="B4677" s="99" t="s">
        <v>762</v>
      </c>
      <c r="C4677" s="103" t="s">
        <v>759</v>
      </c>
      <c r="D4677" s="104"/>
    </row>
    <row r="4678" spans="2:4" x14ac:dyDescent="0.35">
      <c r="B4678" s="99" t="s">
        <v>1985</v>
      </c>
      <c r="C4678" s="231" t="s">
        <v>316</v>
      </c>
      <c r="D4678" s="232"/>
    </row>
    <row r="4679" spans="2:4" x14ac:dyDescent="0.35">
      <c r="B4679" s="214" t="s">
        <v>317</v>
      </c>
      <c r="C4679" s="25" t="s">
        <v>318</v>
      </c>
      <c r="D4679" s="26" t="s">
        <v>319</v>
      </c>
    </row>
    <row r="4680" spans="2:4" x14ac:dyDescent="0.35">
      <c r="B4680" s="214"/>
      <c r="C4680" s="1" t="s">
        <v>320</v>
      </c>
      <c r="D4680" s="109"/>
    </row>
    <row r="4681" spans="2:4" x14ac:dyDescent="0.35">
      <c r="B4681" s="214"/>
      <c r="C4681" s="1" t="s">
        <v>1335</v>
      </c>
      <c r="D4681" s="109"/>
    </row>
    <row r="4682" spans="2:4" x14ac:dyDescent="0.35">
      <c r="B4682" s="99" t="s">
        <v>322</v>
      </c>
      <c r="C4682" s="231" t="s">
        <v>759</v>
      </c>
      <c r="D4682" s="232"/>
    </row>
    <row r="4683" spans="2:4" x14ac:dyDescent="0.35">
      <c r="B4683" s="99" t="s">
        <v>323</v>
      </c>
      <c r="C4683" s="232" t="s">
        <v>759</v>
      </c>
      <c r="D4683" s="243"/>
    </row>
    <row r="4684" spans="2:4" x14ac:dyDescent="0.35">
      <c r="B4684" s="99" t="s">
        <v>324</v>
      </c>
      <c r="C4684" s="2" t="s">
        <v>1336</v>
      </c>
      <c r="D4684" s="46"/>
    </row>
    <row r="4685" spans="2:4" ht="16" thickBot="1" x14ac:dyDescent="0.4">
      <c r="B4685" s="32" t="s">
        <v>326</v>
      </c>
      <c r="C4685" s="234" t="s">
        <v>1337</v>
      </c>
      <c r="D4685" s="244"/>
    </row>
    <row r="4686" spans="2:4" x14ac:dyDescent="0.35">
      <c r="B4686" s="37"/>
      <c r="C4686" s="2"/>
      <c r="D4686"/>
    </row>
    <row r="4687" spans="2:4" ht="16" thickBot="1" x14ac:dyDescent="0.4">
      <c r="B4687"/>
      <c r="C4687" s="2"/>
      <c r="D4687"/>
    </row>
    <row r="4688" spans="2:4" ht="16" thickBot="1" x14ac:dyDescent="0.4">
      <c r="B4688" s="23"/>
      <c r="C4688" s="208" t="str" cm="1">
        <f t="array" aca="1" ref="C4688" ca="1">HYPERLINK("#"&amp;CELL("address",INDEX('Data Items List'!C:C,MATCH("Data Item", 'Data Items List'!C:C,0))),"Return to data items list")</f>
        <v>Return to data items list</v>
      </c>
      <c r="D4688" s="209"/>
    </row>
    <row r="4689" spans="2:4" x14ac:dyDescent="0.35">
      <c r="B4689" s="31" t="s">
        <v>304</v>
      </c>
      <c r="C4689" s="235" t="s">
        <v>43</v>
      </c>
      <c r="D4689" s="236"/>
    </row>
    <row r="4690" spans="2:4" x14ac:dyDescent="0.35">
      <c r="B4690" s="99" t="s">
        <v>305</v>
      </c>
      <c r="C4690" s="232" t="s">
        <v>759</v>
      </c>
      <c r="D4690" s="243"/>
    </row>
    <row r="4691" spans="2:4" x14ac:dyDescent="0.35">
      <c r="B4691" s="99" t="s">
        <v>307</v>
      </c>
      <c r="C4691" s="232" t="s">
        <v>1338</v>
      </c>
      <c r="D4691" s="243"/>
    </row>
    <row r="4692" spans="2:4" x14ac:dyDescent="0.35">
      <c r="B4692" s="99" t="s">
        <v>309</v>
      </c>
      <c r="C4692" s="232" t="s">
        <v>1333</v>
      </c>
      <c r="D4692" s="243"/>
    </row>
    <row r="4693" spans="2:4" x14ac:dyDescent="0.35">
      <c r="B4693" s="99" t="s">
        <v>311</v>
      </c>
      <c r="C4693" s="232" t="s">
        <v>1339</v>
      </c>
      <c r="D4693" s="243"/>
    </row>
    <row r="4694" spans="2:4" x14ac:dyDescent="0.35">
      <c r="B4694" s="99" t="s">
        <v>313</v>
      </c>
      <c r="C4694" s="231" t="s">
        <v>369</v>
      </c>
      <c r="D4694" s="232"/>
    </row>
    <row r="4695" spans="2:4" x14ac:dyDescent="0.35">
      <c r="B4695" s="99" t="s">
        <v>762</v>
      </c>
      <c r="C4695" s="103" t="s">
        <v>759</v>
      </c>
      <c r="D4695" s="104"/>
    </row>
    <row r="4696" spans="2:4" x14ac:dyDescent="0.35">
      <c r="B4696" s="99" t="s">
        <v>1985</v>
      </c>
      <c r="C4696" s="231" t="s">
        <v>316</v>
      </c>
      <c r="D4696" s="232"/>
    </row>
    <row r="4697" spans="2:4" x14ac:dyDescent="0.35">
      <c r="B4697" s="214" t="s">
        <v>317</v>
      </c>
      <c r="C4697" s="25" t="s">
        <v>318</v>
      </c>
      <c r="D4697" s="26" t="s">
        <v>319</v>
      </c>
    </row>
    <row r="4698" spans="2:4" x14ac:dyDescent="0.35">
      <c r="B4698" s="214"/>
      <c r="C4698" s="47" t="s">
        <v>1340</v>
      </c>
      <c r="D4698" s="26"/>
    </row>
    <row r="4699" spans="2:4" x14ac:dyDescent="0.35">
      <c r="B4699" s="214"/>
      <c r="C4699" s="47" t="s">
        <v>1341</v>
      </c>
      <c r="D4699" s="26"/>
    </row>
    <row r="4700" spans="2:4" x14ac:dyDescent="0.35">
      <c r="B4700" s="214"/>
      <c r="C4700" s="47" t="s">
        <v>1342</v>
      </c>
      <c r="D4700" s="109"/>
    </row>
    <row r="4701" spans="2:4" x14ac:dyDescent="0.35">
      <c r="B4701" s="214"/>
      <c r="C4701" s="47" t="s">
        <v>1343</v>
      </c>
      <c r="D4701" s="109"/>
    </row>
    <row r="4702" spans="2:4" x14ac:dyDescent="0.35">
      <c r="B4702" s="99" t="s">
        <v>322</v>
      </c>
      <c r="C4702" s="231" t="s">
        <v>759</v>
      </c>
      <c r="D4702" s="232"/>
    </row>
    <row r="4703" spans="2:4" x14ac:dyDescent="0.35">
      <c r="B4703" s="99" t="s">
        <v>323</v>
      </c>
      <c r="C4703" s="232" t="s">
        <v>759</v>
      </c>
      <c r="D4703" s="243"/>
    </row>
    <row r="4704" spans="2:4" x14ac:dyDescent="0.35">
      <c r="B4704" s="99" t="s">
        <v>324</v>
      </c>
      <c r="C4704" s="2" t="s">
        <v>1336</v>
      </c>
      <c r="D4704" s="46"/>
    </row>
    <row r="4705" spans="2:4" ht="16" thickBot="1" x14ac:dyDescent="0.4">
      <c r="B4705" s="32" t="s">
        <v>326</v>
      </c>
      <c r="C4705" s="234" t="s">
        <v>1337</v>
      </c>
      <c r="D4705" s="244"/>
    </row>
    <row r="4706" spans="2:4" x14ac:dyDescent="0.35">
      <c r="B4706"/>
      <c r="C4706" s="2"/>
      <c r="D4706"/>
    </row>
    <row r="4707" spans="2:4" ht="16" thickBot="1" x14ac:dyDescent="0.4">
      <c r="B4707"/>
      <c r="C4707" s="2"/>
      <c r="D4707"/>
    </row>
    <row r="4708" spans="2:4" ht="16" thickBot="1" x14ac:dyDescent="0.4">
      <c r="B4708" s="23"/>
      <c r="C4708" s="208" t="str" cm="1">
        <f t="array" aca="1" ref="C4708" ca="1">HYPERLINK("#"&amp;CELL("address",INDEX('Data Items List'!C:C,MATCH("Data Item", 'Data Items List'!C:C,0))),"Return to data items list")</f>
        <v>Return to data items list</v>
      </c>
      <c r="D4708" s="209"/>
    </row>
    <row r="4709" spans="2:4" x14ac:dyDescent="0.35">
      <c r="B4709" s="31" t="s">
        <v>304</v>
      </c>
      <c r="C4709" s="235" t="s">
        <v>45</v>
      </c>
      <c r="D4709" s="236"/>
    </row>
    <row r="4710" spans="2:4" x14ac:dyDescent="0.35">
      <c r="B4710" s="99" t="s">
        <v>305</v>
      </c>
      <c r="C4710" s="232" t="s">
        <v>759</v>
      </c>
      <c r="D4710" s="243"/>
    </row>
    <row r="4711" spans="2:4" x14ac:dyDescent="0.35">
      <c r="B4711" s="99" t="s">
        <v>307</v>
      </c>
      <c r="C4711" s="232" t="s">
        <v>1344</v>
      </c>
      <c r="D4711" s="243"/>
    </row>
    <row r="4712" spans="2:4" x14ac:dyDescent="0.35">
      <c r="B4712" s="99" t="s">
        <v>309</v>
      </c>
      <c r="C4712" s="232" t="s">
        <v>1333</v>
      </c>
      <c r="D4712" s="243"/>
    </row>
    <row r="4713" spans="2:4" x14ac:dyDescent="0.35">
      <c r="B4713" s="99" t="s">
        <v>311</v>
      </c>
      <c r="C4713" s="232" t="s">
        <v>1345</v>
      </c>
      <c r="D4713" s="243"/>
    </row>
    <row r="4714" spans="2:4" x14ac:dyDescent="0.35">
      <c r="B4714" s="99" t="s">
        <v>313</v>
      </c>
      <c r="C4714" s="231" t="s">
        <v>369</v>
      </c>
      <c r="D4714" s="232"/>
    </row>
    <row r="4715" spans="2:4" x14ac:dyDescent="0.35">
      <c r="B4715" s="99" t="s">
        <v>762</v>
      </c>
      <c r="C4715" s="103" t="s">
        <v>759</v>
      </c>
      <c r="D4715" s="104"/>
    </row>
    <row r="4716" spans="2:4" x14ac:dyDescent="0.35">
      <c r="B4716" s="99" t="s">
        <v>1985</v>
      </c>
      <c r="C4716" s="231" t="s">
        <v>316</v>
      </c>
      <c r="D4716" s="232"/>
    </row>
    <row r="4717" spans="2:4" x14ac:dyDescent="0.35">
      <c r="B4717" s="214" t="s">
        <v>317</v>
      </c>
      <c r="C4717" s="25" t="s">
        <v>318</v>
      </c>
      <c r="D4717" s="26" t="s">
        <v>319</v>
      </c>
    </row>
    <row r="4718" spans="2:4" x14ac:dyDescent="0.35">
      <c r="B4718" s="214"/>
      <c r="C4718" s="284" t="s">
        <v>1346</v>
      </c>
      <c r="D4718" s="48" t="s">
        <v>1347</v>
      </c>
    </row>
    <row r="4719" spans="2:4" x14ac:dyDescent="0.35">
      <c r="B4719" s="214"/>
      <c r="C4719" s="284"/>
      <c r="D4719" s="65" t="str" cm="1">
        <f t="array" aca="1" ref="D4719" ca="1">HYPERLINK("#"&amp;CELL("address",INDEX(Glossary!B:B,MATCH("Loan style", Glossary!B:B,0))),"Of which Loan Style")</f>
        <v>Of which Loan Style</v>
      </c>
    </row>
    <row r="4720" spans="2:4" x14ac:dyDescent="0.35">
      <c r="B4720" s="214"/>
      <c r="C4720" s="284"/>
      <c r="D4720" s="48" t="s">
        <v>1348</v>
      </c>
    </row>
    <row r="4721" spans="2:4" x14ac:dyDescent="0.35">
      <c r="B4721" s="214"/>
      <c r="C4721" s="284"/>
      <c r="D4721" s="65" t="str" cm="1">
        <f t="array" aca="1" ref="D4721" ca="1">HYPERLINK("#"&amp;CELL("address",INDEX(Glossary!B:B,MATCH("Loan style", Glossary!B:B,0))),"Of which Loan Style")</f>
        <v>Of which Loan Style</v>
      </c>
    </row>
    <row r="4722" spans="2:4" x14ac:dyDescent="0.35">
      <c r="B4722" s="214"/>
      <c r="C4722" s="285" t="str" cm="1">
        <f t="array" aca="1" ref="C4722" ca="1">HYPERLINK("#"&amp;CELL("address",INDEX(Glossary!B:B,MATCH("DPA Write-offs", Glossary!B:B,0))),"DPA Write-offs")</f>
        <v>DPA Write-offs</v>
      </c>
      <c r="D4722" s="48" t="s">
        <v>1349</v>
      </c>
    </row>
    <row r="4723" spans="2:4" x14ac:dyDescent="0.35">
      <c r="B4723" s="214"/>
      <c r="C4723" s="286"/>
      <c r="D4723" s="48" t="s">
        <v>1350</v>
      </c>
    </row>
    <row r="4724" spans="2:4" x14ac:dyDescent="0.35">
      <c r="B4724" s="214"/>
      <c r="C4724" s="286"/>
      <c r="D4724" s="48" t="s">
        <v>1351</v>
      </c>
    </row>
    <row r="4725" spans="2:4" x14ac:dyDescent="0.35">
      <c r="B4725" s="214"/>
      <c r="C4725" s="107" t="str" cm="1">
        <f t="array" aca="1" ref="C4725" ca="1">HYPERLINK("#"&amp;CELL("address",INDEX(Glossary!B:B,MATCH("Recovered DPAs", Glossary!B:B,0))),"Recovered DPAs")</f>
        <v>Recovered DPAs</v>
      </c>
      <c r="D4725" s="48" t="s">
        <v>1352</v>
      </c>
    </row>
    <row r="4726" spans="2:4" x14ac:dyDescent="0.35">
      <c r="B4726" s="99" t="s">
        <v>322</v>
      </c>
      <c r="C4726" s="231" t="s">
        <v>759</v>
      </c>
      <c r="D4726" s="232"/>
    </row>
    <row r="4727" spans="2:4" x14ac:dyDescent="0.35">
      <c r="B4727" s="99" t="s">
        <v>323</v>
      </c>
      <c r="C4727" s="232" t="s">
        <v>759</v>
      </c>
      <c r="D4727" s="243"/>
    </row>
    <row r="4728" spans="2:4" x14ac:dyDescent="0.35">
      <c r="B4728" s="99" t="s">
        <v>324</v>
      </c>
      <c r="C4728" s="2" t="s">
        <v>1336</v>
      </c>
      <c r="D4728" s="46"/>
    </row>
    <row r="4729" spans="2:4" ht="16" thickBot="1" x14ac:dyDescent="0.4">
      <c r="B4729" s="32" t="s">
        <v>326</v>
      </c>
      <c r="C4729" s="234" t="s">
        <v>1337</v>
      </c>
      <c r="D4729" s="244"/>
    </row>
    <row r="4730" spans="2:4" x14ac:dyDescent="0.35">
      <c r="B4730"/>
      <c r="C4730" s="2"/>
      <c r="D4730"/>
    </row>
    <row r="4731" spans="2:4" ht="16" thickBot="1" x14ac:dyDescent="0.4">
      <c r="B4731"/>
      <c r="C4731" s="2"/>
      <c r="D4731"/>
    </row>
    <row r="4732" spans="2:4" ht="16" thickBot="1" x14ac:dyDescent="0.4">
      <c r="B4732" s="23"/>
      <c r="C4732" s="208" t="str" cm="1">
        <f t="array" aca="1" ref="C4732" ca="1">HYPERLINK("#"&amp;CELL("address",INDEX('Data Items List'!C:C,MATCH("Data Item", 'Data Items List'!C:C,0))),"Return to data items list")</f>
        <v>Return to data items list</v>
      </c>
      <c r="D4732" s="209"/>
    </row>
    <row r="4733" spans="2:4" x14ac:dyDescent="0.35">
      <c r="B4733" s="31" t="s">
        <v>304</v>
      </c>
      <c r="C4733" s="235" t="s">
        <v>46</v>
      </c>
      <c r="D4733" s="236"/>
    </row>
    <row r="4734" spans="2:4" x14ac:dyDescent="0.35">
      <c r="B4734" s="99" t="s">
        <v>305</v>
      </c>
      <c r="C4734" s="232" t="s">
        <v>759</v>
      </c>
      <c r="D4734" s="243"/>
    </row>
    <row r="4735" spans="2:4" x14ac:dyDescent="0.35">
      <c r="B4735" s="99" t="s">
        <v>307</v>
      </c>
      <c r="C4735" s="232" t="s">
        <v>1353</v>
      </c>
      <c r="D4735" s="243"/>
    </row>
    <row r="4736" spans="2:4" x14ac:dyDescent="0.35">
      <c r="B4736" s="99" t="s">
        <v>309</v>
      </c>
      <c r="C4736" s="232" t="s">
        <v>1333</v>
      </c>
      <c r="D4736" s="243"/>
    </row>
    <row r="4737" spans="2:4" x14ac:dyDescent="0.35">
      <c r="B4737" s="99" t="s">
        <v>311</v>
      </c>
      <c r="C4737" s="232" t="s">
        <v>1354</v>
      </c>
      <c r="D4737" s="243"/>
    </row>
    <row r="4738" spans="2:4" x14ac:dyDescent="0.35">
      <c r="B4738" s="99" t="s">
        <v>313</v>
      </c>
      <c r="C4738" s="287" t="s">
        <v>369</v>
      </c>
      <c r="D4738" s="288"/>
    </row>
    <row r="4739" spans="2:4" x14ac:dyDescent="0.35">
      <c r="B4739" s="99" t="s">
        <v>762</v>
      </c>
      <c r="C4739" s="103" t="s">
        <v>759</v>
      </c>
      <c r="D4739" s="104"/>
    </row>
    <row r="4740" spans="2:4" x14ac:dyDescent="0.35">
      <c r="B4740" s="99" t="s">
        <v>1985</v>
      </c>
      <c r="C4740" s="231" t="s">
        <v>316</v>
      </c>
      <c r="D4740" s="232"/>
    </row>
    <row r="4741" spans="2:4" x14ac:dyDescent="0.35">
      <c r="B4741" s="214" t="s">
        <v>317</v>
      </c>
      <c r="C4741" s="25" t="s">
        <v>318</v>
      </c>
      <c r="D4741" s="26" t="s">
        <v>319</v>
      </c>
    </row>
    <row r="4742" spans="2:4" x14ac:dyDescent="0.35">
      <c r="B4742" s="214"/>
      <c r="C4742" s="289" t="s">
        <v>1355</v>
      </c>
      <c r="D4742" s="49" t="s">
        <v>1356</v>
      </c>
    </row>
    <row r="4743" spans="2:4" x14ac:dyDescent="0.35">
      <c r="B4743" s="214"/>
      <c r="C4743" s="289"/>
      <c r="D4743" s="66" t="str" cm="1">
        <f t="array" aca="1" ref="D4743" ca="1">HYPERLINK("#"&amp;CELL("address",INDEX(Glossary!B:B,MATCH("Loan style", Glossary!B:B,0))),"Of which Loan Style")</f>
        <v>Of which Loan Style</v>
      </c>
    </row>
    <row r="4744" spans="2:4" x14ac:dyDescent="0.35">
      <c r="B4744" s="214"/>
      <c r="C4744" s="289"/>
      <c r="D4744" s="49" t="s">
        <v>1357</v>
      </c>
    </row>
    <row r="4745" spans="2:4" x14ac:dyDescent="0.35">
      <c r="B4745" s="214"/>
      <c r="C4745" s="289"/>
      <c r="D4745" s="66" t="str" cm="1">
        <f t="array" aca="1" ref="D4745" ca="1">HYPERLINK("#"&amp;CELL("address",INDEX(Glossary!B:B,MATCH("Loan style", Glossary!B:B,0))),"Of which Loan Style")</f>
        <v>Of which Loan Style</v>
      </c>
    </row>
    <row r="4746" spans="2:4" x14ac:dyDescent="0.35">
      <c r="B4746" s="214"/>
      <c r="C4746" s="290"/>
      <c r="D4746" s="49" t="s">
        <v>1349</v>
      </c>
    </row>
    <row r="4747" spans="2:4" x14ac:dyDescent="0.35">
      <c r="B4747" s="214"/>
      <c r="C4747" s="289"/>
      <c r="D4747" s="49" t="s">
        <v>1350</v>
      </c>
    </row>
    <row r="4748" spans="2:4" x14ac:dyDescent="0.35">
      <c r="B4748" s="214"/>
      <c r="C4748" s="289"/>
      <c r="D4748" s="49" t="s">
        <v>1351</v>
      </c>
    </row>
    <row r="4749" spans="2:4" x14ac:dyDescent="0.35">
      <c r="B4749" s="214"/>
      <c r="C4749" s="107" t="str" cm="1">
        <f t="array" aca="1" ref="C4749" ca="1">HYPERLINK("#"&amp;CELL("address",INDEX(Glossary!B:B,MATCH("Recovered DPAs", Glossary!B:B,0))),"Recovered DPAs")</f>
        <v>Recovered DPAs</v>
      </c>
      <c r="D4749" s="50" t="s">
        <v>1358</v>
      </c>
    </row>
    <row r="4750" spans="2:4" x14ac:dyDescent="0.35">
      <c r="B4750" s="214"/>
      <c r="C4750" s="107" t="str" cm="1">
        <f t="array" aca="1" ref="C4750" ca="1">HYPERLINK("#"&amp;CELL("address",INDEX(Glossary!B:B,MATCH("Payments against existing DPAs", Glossary!B:B,0))),"Payments against existing DPAs")</f>
        <v>Payments against existing DPAs</v>
      </c>
      <c r="D4750" s="50" t="s">
        <v>1359</v>
      </c>
    </row>
    <row r="4751" spans="2:4" x14ac:dyDescent="0.35">
      <c r="B4751" s="99" t="s">
        <v>322</v>
      </c>
      <c r="C4751" s="231" t="s">
        <v>759</v>
      </c>
      <c r="D4751" s="232"/>
    </row>
    <row r="4752" spans="2:4" x14ac:dyDescent="0.35">
      <c r="B4752" s="99" t="s">
        <v>323</v>
      </c>
      <c r="C4752" s="232" t="s">
        <v>759</v>
      </c>
      <c r="D4752" s="243"/>
    </row>
    <row r="4753" spans="2:4" x14ac:dyDescent="0.35">
      <c r="B4753" s="99" t="s">
        <v>324</v>
      </c>
      <c r="C4753" s="2" t="s">
        <v>1336</v>
      </c>
      <c r="D4753" s="46"/>
    </row>
    <row r="4754" spans="2:4" ht="16" thickBot="1" x14ac:dyDescent="0.4">
      <c r="B4754" s="32" t="s">
        <v>326</v>
      </c>
      <c r="C4754" s="234" t="s">
        <v>1337</v>
      </c>
      <c r="D4754" s="244"/>
    </row>
    <row r="4755" spans="2:4" x14ac:dyDescent="0.35">
      <c r="B4755"/>
      <c r="C4755" s="2"/>
      <c r="D4755"/>
    </row>
    <row r="4756" spans="2:4" ht="16" thickBot="1" x14ac:dyDescent="0.4">
      <c r="B4756"/>
      <c r="C4756" s="2"/>
      <c r="D4756"/>
    </row>
    <row r="4757" spans="2:4" ht="16" thickBot="1" x14ac:dyDescent="0.4">
      <c r="B4757" s="23"/>
      <c r="C4757" s="208" t="str" cm="1">
        <f t="array" aca="1" ref="C4757" ca="1">HYPERLINK("#"&amp;CELL("address",INDEX('Data Items List'!C:C,MATCH("Data Item", 'Data Items List'!C:C,0))),"Return to data items list")</f>
        <v>Return to data items list</v>
      </c>
      <c r="D4757" s="209"/>
    </row>
    <row r="4758" spans="2:4" x14ac:dyDescent="0.35">
      <c r="B4758" s="31" t="s">
        <v>304</v>
      </c>
      <c r="C4758" s="235" t="s">
        <v>47</v>
      </c>
      <c r="D4758" s="236"/>
    </row>
    <row r="4759" spans="2:4" x14ac:dyDescent="0.35">
      <c r="B4759" s="99" t="s">
        <v>305</v>
      </c>
      <c r="C4759" s="232" t="s">
        <v>759</v>
      </c>
      <c r="D4759" s="243"/>
    </row>
    <row r="4760" spans="2:4" x14ac:dyDescent="0.35">
      <c r="B4760" s="99" t="s">
        <v>307</v>
      </c>
      <c r="C4760" s="232" t="s">
        <v>1360</v>
      </c>
      <c r="D4760" s="243"/>
    </row>
    <row r="4761" spans="2:4" x14ac:dyDescent="0.35">
      <c r="B4761" s="99" t="s">
        <v>309</v>
      </c>
      <c r="C4761" s="232" t="s">
        <v>1333</v>
      </c>
      <c r="D4761" s="243"/>
    </row>
    <row r="4762" spans="2:4" x14ac:dyDescent="0.35">
      <c r="B4762" s="99" t="s">
        <v>311</v>
      </c>
      <c r="C4762" s="232" t="s">
        <v>1361</v>
      </c>
      <c r="D4762" s="243"/>
    </row>
    <row r="4763" spans="2:4" x14ac:dyDescent="0.35">
      <c r="B4763" s="99" t="s">
        <v>313</v>
      </c>
      <c r="C4763" s="231" t="s">
        <v>369</v>
      </c>
      <c r="D4763" s="232"/>
    </row>
    <row r="4764" spans="2:4" x14ac:dyDescent="0.35">
      <c r="B4764" s="99" t="s">
        <v>762</v>
      </c>
      <c r="C4764" s="103" t="s">
        <v>759</v>
      </c>
      <c r="D4764" s="104"/>
    </row>
    <row r="4765" spans="2:4" x14ac:dyDescent="0.35">
      <c r="B4765" s="99" t="s">
        <v>1985</v>
      </c>
      <c r="C4765" s="231" t="s">
        <v>316</v>
      </c>
      <c r="D4765" s="232"/>
    </row>
    <row r="4766" spans="2:4" x14ac:dyDescent="0.35">
      <c r="B4766" s="214" t="s">
        <v>317</v>
      </c>
      <c r="C4766" s="25" t="s">
        <v>318</v>
      </c>
      <c r="D4766" s="26" t="s">
        <v>319</v>
      </c>
    </row>
    <row r="4767" spans="2:4" x14ac:dyDescent="0.35">
      <c r="B4767" s="214"/>
      <c r="C4767" s="63" t="str" cm="1">
        <f t="array" aca="1" ref="C4767" ca="1">HYPERLINK("#"&amp;CELL("address",INDEX(Glossary!B:B,MATCH("Bridging loan to allow sale of the property", Glossary!B:B,0))),"Bridging loan to allow sale of the property")</f>
        <v>Bridging loan to allow sale of the property</v>
      </c>
      <c r="D4767" s="109"/>
    </row>
    <row r="4768" spans="2:4" x14ac:dyDescent="0.35">
      <c r="B4768" s="214"/>
      <c r="C4768" s="63" t="str" cm="1">
        <f t="array" aca="1" ref="C4768" ca="1">HYPERLINK("#"&amp;CELL("address",INDEX(Glossary!B:B,MATCH("Lifetime loan", Glossary!B:B,0))),"Lifetime loan")</f>
        <v>Lifetime loan</v>
      </c>
      <c r="D4768" s="109"/>
    </row>
    <row r="4769" spans="2:4" x14ac:dyDescent="0.35">
      <c r="B4769" s="214"/>
      <c r="C4769" s="51" t="s">
        <v>333</v>
      </c>
      <c r="D4769" s="109"/>
    </row>
    <row r="4770" spans="2:4" x14ac:dyDescent="0.35">
      <c r="B4770" s="99" t="s">
        <v>322</v>
      </c>
      <c r="C4770" s="231" t="s">
        <v>759</v>
      </c>
      <c r="D4770" s="232"/>
    </row>
    <row r="4771" spans="2:4" x14ac:dyDescent="0.35">
      <c r="B4771" s="99" t="s">
        <v>323</v>
      </c>
      <c r="C4771" s="232" t="s">
        <v>759</v>
      </c>
      <c r="D4771" s="243"/>
    </row>
    <row r="4772" spans="2:4" x14ac:dyDescent="0.35">
      <c r="B4772" s="99" t="s">
        <v>324</v>
      </c>
      <c r="C4772" s="2" t="s">
        <v>1336</v>
      </c>
      <c r="D4772" s="46"/>
    </row>
    <row r="4773" spans="2:4" ht="16" thickBot="1" x14ac:dyDescent="0.4">
      <c r="B4773" s="32" t="s">
        <v>326</v>
      </c>
      <c r="C4773" s="234" t="s">
        <v>1337</v>
      </c>
      <c r="D4773" s="244"/>
    </row>
    <row r="4774" spans="2:4" x14ac:dyDescent="0.35">
      <c r="B4774"/>
      <c r="C4774" s="2"/>
      <c r="D4774"/>
    </row>
    <row r="4775" spans="2:4" ht="16" thickBot="1" x14ac:dyDescent="0.4">
      <c r="B4775"/>
      <c r="C4775" s="2"/>
      <c r="D4775"/>
    </row>
    <row r="4776" spans="2:4" ht="16" thickBot="1" x14ac:dyDescent="0.4">
      <c r="B4776" s="23"/>
      <c r="C4776" s="208" t="str" cm="1">
        <f t="array" aca="1" ref="C4776" ca="1">HYPERLINK("#"&amp;CELL("address",INDEX('Data Items List'!C:C,MATCH("Data Item", 'Data Items List'!C:C,0))),"Return to data items list")</f>
        <v>Return to data items list</v>
      </c>
      <c r="D4776" s="209"/>
    </row>
    <row r="4777" spans="2:4" x14ac:dyDescent="0.35">
      <c r="B4777" s="31" t="s">
        <v>304</v>
      </c>
      <c r="C4777" s="235" t="s">
        <v>48</v>
      </c>
      <c r="D4777" s="236"/>
    </row>
    <row r="4778" spans="2:4" x14ac:dyDescent="0.35">
      <c r="B4778" s="99" t="s">
        <v>305</v>
      </c>
      <c r="C4778" s="232" t="s">
        <v>759</v>
      </c>
      <c r="D4778" s="243"/>
    </row>
    <row r="4779" spans="2:4" x14ac:dyDescent="0.35">
      <c r="B4779" s="99" t="s">
        <v>307</v>
      </c>
      <c r="C4779" s="232" t="s">
        <v>1362</v>
      </c>
      <c r="D4779" s="243"/>
    </row>
    <row r="4780" spans="2:4" x14ac:dyDescent="0.35">
      <c r="B4780" s="99" t="s">
        <v>309</v>
      </c>
      <c r="C4780" s="232" t="s">
        <v>1333</v>
      </c>
      <c r="D4780" s="243"/>
    </row>
    <row r="4781" spans="2:4" x14ac:dyDescent="0.35">
      <c r="B4781" s="99" t="s">
        <v>311</v>
      </c>
      <c r="C4781" s="232" t="s">
        <v>1363</v>
      </c>
      <c r="D4781" s="243"/>
    </row>
    <row r="4782" spans="2:4" x14ac:dyDescent="0.35">
      <c r="B4782" s="99" t="s">
        <v>313</v>
      </c>
      <c r="C4782" s="231" t="s">
        <v>369</v>
      </c>
      <c r="D4782" s="232"/>
    </row>
    <row r="4783" spans="2:4" x14ac:dyDescent="0.35">
      <c r="B4783" s="99" t="s">
        <v>762</v>
      </c>
      <c r="C4783" s="103" t="s">
        <v>759</v>
      </c>
      <c r="D4783" s="104"/>
    </row>
    <row r="4784" spans="2:4" x14ac:dyDescent="0.35">
      <c r="B4784" s="99" t="s">
        <v>1985</v>
      </c>
      <c r="C4784" s="231" t="s">
        <v>316</v>
      </c>
      <c r="D4784" s="232"/>
    </row>
    <row r="4785" spans="2:4" x14ac:dyDescent="0.35">
      <c r="B4785" s="214" t="s">
        <v>317</v>
      </c>
      <c r="C4785" s="25" t="s">
        <v>318</v>
      </c>
      <c r="D4785" s="26" t="s">
        <v>319</v>
      </c>
    </row>
    <row r="4786" spans="2:4" x14ac:dyDescent="0.35">
      <c r="B4786" s="214"/>
      <c r="C4786" s="251" t="s">
        <v>1364</v>
      </c>
      <c r="D4786" s="64" t="str" cm="1">
        <f t="array" aca="1" ref="D4786" ca="1">HYPERLINK("#"&amp;CELL("address",INDEX(Glossary!B:B,MATCH("DPA with no top up", Glossary!B:B,0))),"DPA with no top up")</f>
        <v>DPA with no top up</v>
      </c>
    </row>
    <row r="4787" spans="2:4" x14ac:dyDescent="0.35">
      <c r="B4787" s="214"/>
      <c r="C4787" s="251"/>
      <c r="D4787" s="64" t="str" cm="1">
        <f t="array" aca="1" ref="D4787" ca="1">HYPERLINK("#"&amp;CELL("address",INDEX(Glossary!B:B,MATCH("DPA with top up", Glossary!B:B,0))),"DPA with top up")</f>
        <v>DPA with top up</v>
      </c>
    </row>
    <row r="4788" spans="2:4" x14ac:dyDescent="0.35">
      <c r="B4788" s="214"/>
      <c r="C4788" s="251" t="s">
        <v>1365</v>
      </c>
      <c r="D4788" s="102" t="s">
        <v>1366</v>
      </c>
    </row>
    <row r="4789" spans="2:4" x14ac:dyDescent="0.35">
      <c r="B4789" s="214"/>
      <c r="C4789" s="251"/>
      <c r="D4789" s="102" t="s">
        <v>1367</v>
      </c>
    </row>
    <row r="4790" spans="2:4" x14ac:dyDescent="0.35">
      <c r="B4790" s="99" t="s">
        <v>322</v>
      </c>
      <c r="C4790" s="231" t="s">
        <v>759</v>
      </c>
      <c r="D4790" s="232"/>
    </row>
    <row r="4791" spans="2:4" x14ac:dyDescent="0.35">
      <c r="B4791" s="99" t="s">
        <v>323</v>
      </c>
      <c r="C4791" s="232" t="s">
        <v>759</v>
      </c>
      <c r="D4791" s="243"/>
    </row>
    <row r="4792" spans="2:4" x14ac:dyDescent="0.35">
      <c r="B4792" s="99" t="s">
        <v>324</v>
      </c>
      <c r="C4792" s="2" t="s">
        <v>1336</v>
      </c>
      <c r="D4792" s="46"/>
    </row>
    <row r="4793" spans="2:4" ht="16" thickBot="1" x14ac:dyDescent="0.4">
      <c r="B4793" s="32" t="s">
        <v>326</v>
      </c>
      <c r="C4793" s="234" t="s">
        <v>1337</v>
      </c>
      <c r="D4793" s="244"/>
    </row>
    <row r="4794" spans="2:4" ht="16" thickBot="1" x14ac:dyDescent="0.4">
      <c r="B4794"/>
      <c r="C4794" s="2"/>
      <c r="D4794"/>
    </row>
    <row r="4795" spans="2:4" ht="16" thickBot="1" x14ac:dyDescent="0.4">
      <c r="B4795" s="23"/>
      <c r="C4795" s="208" t="str" cm="1">
        <f t="array" aca="1" ref="C4795" ca="1">HYPERLINK("#"&amp;CELL("address",INDEX('Data Items List'!C:C,MATCH("Data Item", 'Data Items List'!C:C,0))),"Return to data items list")</f>
        <v>Return to data items list</v>
      </c>
      <c r="D4795" s="209"/>
    </row>
    <row r="4796" spans="2:4" x14ac:dyDescent="0.35">
      <c r="B4796" s="31" t="s">
        <v>304</v>
      </c>
      <c r="C4796" s="235" t="s">
        <v>51</v>
      </c>
      <c r="D4796" s="236"/>
    </row>
    <row r="4797" spans="2:4" x14ac:dyDescent="0.35">
      <c r="B4797" s="99" t="s">
        <v>305</v>
      </c>
      <c r="C4797" s="232" t="s">
        <v>759</v>
      </c>
      <c r="D4797" s="243"/>
    </row>
    <row r="4798" spans="2:4" x14ac:dyDescent="0.35">
      <c r="B4798" s="99" t="s">
        <v>307</v>
      </c>
      <c r="C4798" s="232" t="s">
        <v>1368</v>
      </c>
      <c r="D4798" s="243"/>
    </row>
    <row r="4799" spans="2:4" x14ac:dyDescent="0.35">
      <c r="B4799" s="99" t="s">
        <v>309</v>
      </c>
      <c r="C4799" s="232" t="s">
        <v>1333</v>
      </c>
      <c r="D4799" s="243"/>
    </row>
    <row r="4800" spans="2:4" x14ac:dyDescent="0.35">
      <c r="B4800" s="99" t="s">
        <v>311</v>
      </c>
      <c r="C4800" s="232" t="s">
        <v>1369</v>
      </c>
      <c r="D4800" s="243"/>
    </row>
    <row r="4801" spans="2:4" x14ac:dyDescent="0.35">
      <c r="B4801" s="99" t="s">
        <v>313</v>
      </c>
      <c r="C4801" s="231" t="s">
        <v>369</v>
      </c>
      <c r="D4801" s="232"/>
    </row>
    <row r="4802" spans="2:4" x14ac:dyDescent="0.35">
      <c r="B4802" s="99" t="s">
        <v>762</v>
      </c>
      <c r="C4802" s="103" t="s">
        <v>759</v>
      </c>
      <c r="D4802" s="104"/>
    </row>
    <row r="4803" spans="2:4" x14ac:dyDescent="0.35">
      <c r="B4803" s="99" t="s">
        <v>1985</v>
      </c>
      <c r="C4803" s="231" t="s">
        <v>316</v>
      </c>
      <c r="D4803" s="232"/>
    </row>
    <row r="4804" spans="2:4" x14ac:dyDescent="0.35">
      <c r="B4804" s="214" t="s">
        <v>317</v>
      </c>
      <c r="C4804" s="25" t="s">
        <v>318</v>
      </c>
      <c r="D4804" s="26" t="s">
        <v>319</v>
      </c>
    </row>
    <row r="4805" spans="2:4" x14ac:dyDescent="0.35">
      <c r="B4805" s="214"/>
      <c r="C4805" s="61" t="str" cm="1">
        <f t="array" aca="1" ref="C4805" ca="1">HYPERLINK("#"&amp;CELL("address",INDEX(Glossary!B:B,MATCH("Client met statutory eligibility criteria i.e. mandatory", Glossary!B:B,0))),"Client met statutory eligibility criteria i.e. mandatory")</f>
        <v>Client met statutory eligibility criteria i.e. mandatory</v>
      </c>
      <c r="D4805" s="109"/>
    </row>
    <row r="4806" spans="2:4" x14ac:dyDescent="0.35">
      <c r="B4806" s="214"/>
      <c r="C4806" s="61" t="str" cm="1">
        <f t="array" aca="1" ref="C4806" ca="1">HYPERLINK("#"&amp;CELL("address",INDEX(Glossary!B:B,MATCH("Client did not meet statutory eligibility criteria i.e. discretionary", Glossary!B:B,0))),"Client did not meet statutory eligibility criteria i.e. discretionary")</f>
        <v>Client did not meet statutory eligibility criteria i.e. discretionary</v>
      </c>
      <c r="D4806" s="109"/>
    </row>
    <row r="4807" spans="2:4" x14ac:dyDescent="0.35">
      <c r="B4807" s="99" t="s">
        <v>322</v>
      </c>
      <c r="C4807" s="231" t="s">
        <v>759</v>
      </c>
      <c r="D4807" s="232"/>
    </row>
    <row r="4808" spans="2:4" x14ac:dyDescent="0.35">
      <c r="B4808" s="99" t="s">
        <v>323</v>
      </c>
      <c r="C4808" s="232" t="s">
        <v>759</v>
      </c>
      <c r="D4808" s="243"/>
    </row>
    <row r="4809" spans="2:4" x14ac:dyDescent="0.35">
      <c r="B4809" s="99" t="s">
        <v>324</v>
      </c>
      <c r="C4809" s="2" t="s">
        <v>1336</v>
      </c>
      <c r="D4809" s="46"/>
    </row>
    <row r="4810" spans="2:4" ht="16" thickBot="1" x14ac:dyDescent="0.4">
      <c r="B4810" s="32" t="s">
        <v>326</v>
      </c>
      <c r="C4810" s="234" t="s">
        <v>1337</v>
      </c>
      <c r="D4810" s="244"/>
    </row>
    <row r="4811" spans="2:4" x14ac:dyDescent="0.35">
      <c r="B4811"/>
      <c r="C4811" s="2"/>
      <c r="D4811"/>
    </row>
    <row r="4812" spans="2:4" ht="16" thickBot="1" x14ac:dyDescent="0.4">
      <c r="B4812"/>
      <c r="C4812" s="2"/>
      <c r="D4812"/>
    </row>
    <row r="4813" spans="2:4" ht="16" thickBot="1" x14ac:dyDescent="0.4">
      <c r="B4813" s="23"/>
      <c r="C4813" s="208" t="str" cm="1">
        <f t="array" aca="1" ref="C4813" ca="1">HYPERLINK("#"&amp;CELL("address",INDEX('Data Items List'!C:C,MATCH("Data Item", 'Data Items List'!C:C,0))),"Return to data items list")</f>
        <v>Return to data items list</v>
      </c>
      <c r="D4813" s="209"/>
    </row>
    <row r="4814" spans="2:4" x14ac:dyDescent="0.35">
      <c r="B4814" s="31" t="s">
        <v>304</v>
      </c>
      <c r="C4814" s="235" t="s">
        <v>74</v>
      </c>
      <c r="D4814" s="236"/>
    </row>
    <row r="4815" spans="2:4" x14ac:dyDescent="0.35">
      <c r="B4815" s="99" t="s">
        <v>305</v>
      </c>
      <c r="C4815" s="232" t="s">
        <v>759</v>
      </c>
      <c r="D4815" s="243"/>
    </row>
    <row r="4816" spans="2:4" x14ac:dyDescent="0.35">
      <c r="B4816" s="99" t="s">
        <v>307</v>
      </c>
      <c r="C4816" s="232" t="s">
        <v>1370</v>
      </c>
      <c r="D4816" s="243"/>
    </row>
    <row r="4817" spans="2:4" x14ac:dyDescent="0.35">
      <c r="B4817" s="99" t="s">
        <v>309</v>
      </c>
      <c r="C4817" s="232" t="s">
        <v>1333</v>
      </c>
      <c r="D4817" s="243"/>
    </row>
    <row r="4818" spans="2:4" x14ac:dyDescent="0.35">
      <c r="B4818" s="99" t="s">
        <v>311</v>
      </c>
      <c r="C4818" s="232" t="s">
        <v>1371</v>
      </c>
      <c r="D4818" s="243"/>
    </row>
    <row r="4819" spans="2:4" x14ac:dyDescent="0.35">
      <c r="B4819" s="99" t="s">
        <v>313</v>
      </c>
      <c r="C4819" s="231" t="s">
        <v>369</v>
      </c>
      <c r="D4819" s="232"/>
    </row>
    <row r="4820" spans="2:4" x14ac:dyDescent="0.35">
      <c r="B4820" s="99" t="s">
        <v>762</v>
      </c>
      <c r="C4820" s="103" t="s">
        <v>759</v>
      </c>
      <c r="D4820" s="104"/>
    </row>
    <row r="4821" spans="2:4" x14ac:dyDescent="0.35">
      <c r="B4821" s="99" t="s">
        <v>1985</v>
      </c>
      <c r="C4821" s="231" t="s">
        <v>316</v>
      </c>
      <c r="D4821" s="232"/>
    </row>
    <row r="4822" spans="2:4" x14ac:dyDescent="0.35">
      <c r="B4822" s="214" t="s">
        <v>317</v>
      </c>
      <c r="C4822" s="25" t="s">
        <v>318</v>
      </c>
      <c r="D4822" s="26" t="s">
        <v>319</v>
      </c>
    </row>
    <row r="4823" spans="2:4" x14ac:dyDescent="0.35">
      <c r="B4823" s="214"/>
      <c r="C4823" s="47" t="s">
        <v>1372</v>
      </c>
      <c r="D4823" s="26"/>
    </row>
    <row r="4824" spans="2:4" x14ac:dyDescent="0.35">
      <c r="B4824" s="214"/>
      <c r="C4824" s="47" t="s">
        <v>1373</v>
      </c>
      <c r="D4824" s="26"/>
    </row>
    <row r="4825" spans="2:4" x14ac:dyDescent="0.35">
      <c r="B4825" s="214"/>
      <c r="C4825" s="47" t="s">
        <v>1374</v>
      </c>
      <c r="D4825" s="26"/>
    </row>
    <row r="4826" spans="2:4" x14ac:dyDescent="0.35">
      <c r="B4826" s="214"/>
      <c r="C4826" s="47" t="s">
        <v>1375</v>
      </c>
      <c r="D4826" s="26"/>
    </row>
    <row r="4827" spans="2:4" x14ac:dyDescent="0.35">
      <c r="B4827" s="214"/>
      <c r="C4827" s="47" t="s">
        <v>1376</v>
      </c>
      <c r="D4827" s="109"/>
    </row>
    <row r="4828" spans="2:4" x14ac:dyDescent="0.35">
      <c r="B4828" s="99" t="s">
        <v>322</v>
      </c>
      <c r="C4828" s="231" t="s">
        <v>759</v>
      </c>
      <c r="D4828" s="232"/>
    </row>
    <row r="4829" spans="2:4" x14ac:dyDescent="0.35">
      <c r="B4829" s="99" t="s">
        <v>323</v>
      </c>
      <c r="C4829" s="232" t="s">
        <v>759</v>
      </c>
      <c r="D4829" s="243"/>
    </row>
    <row r="4830" spans="2:4" x14ac:dyDescent="0.35">
      <c r="B4830" s="99" t="s">
        <v>324</v>
      </c>
      <c r="C4830" s="2" t="s">
        <v>1336</v>
      </c>
      <c r="D4830" s="46"/>
    </row>
    <row r="4831" spans="2:4" ht="16" thickBot="1" x14ac:dyDescent="0.4">
      <c r="B4831" s="32" t="s">
        <v>326</v>
      </c>
      <c r="C4831" s="234" t="s">
        <v>1337</v>
      </c>
      <c r="D4831" s="244"/>
    </row>
    <row r="4832" spans="2:4" x14ac:dyDescent="0.35">
      <c r="B4832"/>
      <c r="C4832" s="2"/>
      <c r="D4832"/>
    </row>
    <row r="4833" spans="2:4" ht="16" thickBot="1" x14ac:dyDescent="0.4">
      <c r="B4833"/>
      <c r="C4833" s="2"/>
      <c r="D4833"/>
    </row>
    <row r="4834" spans="2:4" ht="16" thickBot="1" x14ac:dyDescent="0.4">
      <c r="B4834" s="23"/>
      <c r="C4834" s="208" t="str" cm="1">
        <f t="array" aca="1" ref="C4834" ca="1">HYPERLINK("#"&amp;CELL("address",INDEX('Data Items List'!C:C,MATCH("Data Item", 'Data Items List'!C:C,0))),"Return to data items list")</f>
        <v>Return to data items list</v>
      </c>
      <c r="D4834" s="209"/>
    </row>
    <row r="4835" spans="2:4" x14ac:dyDescent="0.35">
      <c r="B4835" s="31" t="s">
        <v>304</v>
      </c>
      <c r="C4835" s="235" t="s">
        <v>93</v>
      </c>
      <c r="D4835" s="236"/>
    </row>
    <row r="4836" spans="2:4" x14ac:dyDescent="0.35">
      <c r="B4836" s="99" t="s">
        <v>305</v>
      </c>
      <c r="C4836" s="232" t="s">
        <v>759</v>
      </c>
      <c r="D4836" s="243"/>
    </row>
    <row r="4837" spans="2:4" x14ac:dyDescent="0.35">
      <c r="B4837" s="99" t="s">
        <v>307</v>
      </c>
      <c r="C4837" s="232" t="s">
        <v>1377</v>
      </c>
      <c r="D4837" s="243"/>
    </row>
    <row r="4838" spans="2:4" x14ac:dyDescent="0.35">
      <c r="B4838" s="99" t="s">
        <v>309</v>
      </c>
      <c r="C4838" s="232" t="s">
        <v>1333</v>
      </c>
      <c r="D4838" s="243"/>
    </row>
    <row r="4839" spans="2:4" x14ac:dyDescent="0.35">
      <c r="B4839" s="99" t="s">
        <v>311</v>
      </c>
      <c r="C4839" s="232" t="s">
        <v>1378</v>
      </c>
      <c r="D4839" s="243"/>
    </row>
    <row r="4840" spans="2:4" x14ac:dyDescent="0.35">
      <c r="B4840" s="99" t="s">
        <v>313</v>
      </c>
      <c r="C4840" s="231" t="s">
        <v>369</v>
      </c>
      <c r="D4840" s="232"/>
    </row>
    <row r="4841" spans="2:4" x14ac:dyDescent="0.35">
      <c r="B4841" s="99" t="s">
        <v>762</v>
      </c>
      <c r="C4841" s="103" t="s">
        <v>759</v>
      </c>
      <c r="D4841" s="104"/>
    </row>
    <row r="4842" spans="2:4" x14ac:dyDescent="0.35">
      <c r="B4842" s="99" t="s">
        <v>1985</v>
      </c>
      <c r="C4842" s="231" t="s">
        <v>316</v>
      </c>
      <c r="D4842" s="232"/>
    </row>
    <row r="4843" spans="2:4" x14ac:dyDescent="0.35">
      <c r="B4843" s="214" t="s">
        <v>317</v>
      </c>
      <c r="C4843" s="25" t="s">
        <v>318</v>
      </c>
      <c r="D4843" s="26" t="s">
        <v>319</v>
      </c>
    </row>
    <row r="4844" spans="2:4" x14ac:dyDescent="0.35">
      <c r="B4844" s="214"/>
      <c r="C4844" s="51" t="s">
        <v>1379</v>
      </c>
      <c r="D4844" s="26"/>
    </row>
    <row r="4845" spans="2:4" x14ac:dyDescent="0.35">
      <c r="B4845" s="214"/>
      <c r="C4845" s="51" t="s">
        <v>1380</v>
      </c>
      <c r="D4845" s="26"/>
    </row>
    <row r="4846" spans="2:4" x14ac:dyDescent="0.35">
      <c r="B4846" s="214"/>
      <c r="C4846" s="51" t="s">
        <v>1381</v>
      </c>
      <c r="D4846" s="109"/>
    </row>
    <row r="4847" spans="2:4" x14ac:dyDescent="0.35">
      <c r="B4847" s="214"/>
      <c r="C4847" s="51" t="s">
        <v>1382</v>
      </c>
      <c r="D4847" s="109"/>
    </row>
    <row r="4848" spans="2:4" x14ac:dyDescent="0.35">
      <c r="B4848" s="99" t="s">
        <v>322</v>
      </c>
      <c r="C4848" s="231" t="s">
        <v>759</v>
      </c>
      <c r="D4848" s="232"/>
    </row>
    <row r="4849" spans="2:4" x14ac:dyDescent="0.35">
      <c r="B4849" s="99" t="s">
        <v>323</v>
      </c>
      <c r="C4849" s="232" t="s">
        <v>759</v>
      </c>
      <c r="D4849" s="243"/>
    </row>
    <row r="4850" spans="2:4" x14ac:dyDescent="0.35">
      <c r="B4850" s="99" t="s">
        <v>324</v>
      </c>
      <c r="C4850" s="2" t="s">
        <v>1336</v>
      </c>
      <c r="D4850" s="46"/>
    </row>
    <row r="4851" spans="2:4" ht="16" thickBot="1" x14ac:dyDescent="0.4">
      <c r="B4851" s="32" t="s">
        <v>326</v>
      </c>
      <c r="C4851" s="234" t="s">
        <v>1337</v>
      </c>
      <c r="D4851" s="244"/>
    </row>
    <row r="4852" spans="2:4" x14ac:dyDescent="0.35">
      <c r="B4852"/>
      <c r="C4852" s="2"/>
      <c r="D4852"/>
    </row>
    <row r="4853" spans="2:4" ht="16" thickBot="1" x14ac:dyDescent="0.4">
      <c r="B4853"/>
      <c r="C4853" s="2"/>
      <c r="D4853"/>
    </row>
    <row r="4854" spans="2:4" ht="16" thickBot="1" x14ac:dyDescent="0.4">
      <c r="B4854" s="23"/>
      <c r="C4854" s="208" t="str" cm="1">
        <f t="array" aca="1" ref="C4854" ca="1">HYPERLINK("#"&amp;CELL("address",INDEX('Data Items List'!C:C,MATCH("Data Item", 'Data Items List'!C:C,0))),"Return to data items list")</f>
        <v>Return to data items list</v>
      </c>
      <c r="D4854" s="209"/>
    </row>
    <row r="4855" spans="2:4" x14ac:dyDescent="0.35">
      <c r="B4855" s="31" t="s">
        <v>304</v>
      </c>
      <c r="C4855" s="235" t="s">
        <v>230</v>
      </c>
      <c r="D4855" s="236"/>
    </row>
    <row r="4856" spans="2:4" x14ac:dyDescent="0.35">
      <c r="B4856" s="99" t="s">
        <v>305</v>
      </c>
      <c r="C4856" s="232" t="s">
        <v>759</v>
      </c>
      <c r="D4856" s="243"/>
    </row>
    <row r="4857" spans="2:4" x14ac:dyDescent="0.35">
      <c r="B4857" s="99" t="s">
        <v>307</v>
      </c>
      <c r="C4857" s="232" t="s">
        <v>1383</v>
      </c>
      <c r="D4857" s="243"/>
    </row>
    <row r="4858" spans="2:4" x14ac:dyDescent="0.35">
      <c r="B4858" s="99" t="s">
        <v>309</v>
      </c>
      <c r="C4858" s="232" t="s">
        <v>1333</v>
      </c>
      <c r="D4858" s="243"/>
    </row>
    <row r="4859" spans="2:4" x14ac:dyDescent="0.35">
      <c r="B4859" s="99" t="s">
        <v>311</v>
      </c>
      <c r="C4859" s="232" t="s">
        <v>1371</v>
      </c>
      <c r="D4859" s="243"/>
    </row>
    <row r="4860" spans="2:4" x14ac:dyDescent="0.35">
      <c r="B4860" s="99" t="s">
        <v>313</v>
      </c>
      <c r="C4860" s="287" t="s">
        <v>369</v>
      </c>
      <c r="D4860" s="288"/>
    </row>
    <row r="4861" spans="2:4" x14ac:dyDescent="0.35">
      <c r="B4861" s="99" t="s">
        <v>762</v>
      </c>
      <c r="C4861" s="119" t="s">
        <v>759</v>
      </c>
      <c r="D4861" s="120"/>
    </row>
    <row r="4862" spans="2:4" x14ac:dyDescent="0.35">
      <c r="B4862" s="99" t="s">
        <v>1985</v>
      </c>
      <c r="C4862" s="231" t="s">
        <v>316</v>
      </c>
      <c r="D4862" s="232"/>
    </row>
    <row r="4863" spans="2:4" x14ac:dyDescent="0.35">
      <c r="B4863" s="214" t="s">
        <v>317</v>
      </c>
      <c r="C4863" s="25" t="s">
        <v>318</v>
      </c>
      <c r="D4863" s="26" t="s">
        <v>319</v>
      </c>
    </row>
    <row r="4864" spans="2:4" x14ac:dyDescent="0.35">
      <c r="B4864" s="214"/>
      <c r="C4864" s="296" t="s">
        <v>1384</v>
      </c>
      <c r="D4864" s="52" t="s">
        <v>1385</v>
      </c>
    </row>
    <row r="4865" spans="2:4" x14ac:dyDescent="0.35">
      <c r="B4865" s="214"/>
      <c r="C4865" s="296"/>
      <c r="D4865" s="52" t="s">
        <v>1386</v>
      </c>
    </row>
    <row r="4866" spans="2:4" x14ac:dyDescent="0.35">
      <c r="B4866" s="99" t="s">
        <v>322</v>
      </c>
      <c r="C4866" s="231" t="s">
        <v>759</v>
      </c>
      <c r="D4866" s="232"/>
    </row>
    <row r="4867" spans="2:4" x14ac:dyDescent="0.35">
      <c r="B4867" s="99" t="s">
        <v>323</v>
      </c>
      <c r="C4867" s="232" t="s">
        <v>759</v>
      </c>
      <c r="D4867" s="243"/>
    </row>
    <row r="4868" spans="2:4" x14ac:dyDescent="0.35">
      <c r="B4868" s="99" t="s">
        <v>324</v>
      </c>
      <c r="C4868" s="2" t="s">
        <v>1336</v>
      </c>
      <c r="D4868" s="46"/>
    </row>
    <row r="4869" spans="2:4" ht="16" thickBot="1" x14ac:dyDescent="0.4">
      <c r="B4869" s="32" t="s">
        <v>326</v>
      </c>
      <c r="C4869" s="234" t="s">
        <v>1337</v>
      </c>
      <c r="D4869" s="244"/>
    </row>
    <row r="4870" spans="2:4" x14ac:dyDescent="0.35">
      <c r="B4870"/>
      <c r="C4870" s="2"/>
      <c r="D4870"/>
    </row>
    <row r="4871" spans="2:4" ht="16" thickBot="1" x14ac:dyDescent="0.4">
      <c r="B4871"/>
      <c r="C4871" s="2"/>
      <c r="D4871"/>
    </row>
    <row r="4872" spans="2:4" ht="16" thickBot="1" x14ac:dyDescent="0.4">
      <c r="B4872" s="23"/>
      <c r="C4872" s="208" t="str" cm="1">
        <f t="array" aca="1" ref="C4872" ca="1">HYPERLINK("#"&amp;CELL("address",INDEX('Data Items List'!C:C,MATCH("Data Item", 'Data Items List'!C:C,0))),"Return to data items list")</f>
        <v>Return to data items list</v>
      </c>
      <c r="D4872" s="209"/>
    </row>
    <row r="4873" spans="2:4" x14ac:dyDescent="0.35">
      <c r="B4873" s="31" t="s">
        <v>304</v>
      </c>
      <c r="C4873" s="235" t="s">
        <v>269</v>
      </c>
      <c r="D4873" s="236"/>
    </row>
    <row r="4874" spans="2:4" x14ac:dyDescent="0.35">
      <c r="B4874" s="99" t="s">
        <v>305</v>
      </c>
      <c r="C4874" s="232" t="s">
        <v>759</v>
      </c>
      <c r="D4874" s="243"/>
    </row>
    <row r="4875" spans="2:4" x14ac:dyDescent="0.35">
      <c r="B4875" s="99" t="s">
        <v>307</v>
      </c>
      <c r="C4875" s="232" t="s">
        <v>1387</v>
      </c>
      <c r="D4875" s="243"/>
    </row>
    <row r="4876" spans="2:4" x14ac:dyDescent="0.35">
      <c r="B4876" s="99" t="s">
        <v>309</v>
      </c>
      <c r="C4876" s="232" t="s">
        <v>1333</v>
      </c>
      <c r="D4876" s="243"/>
    </row>
    <row r="4877" spans="2:4" x14ac:dyDescent="0.35">
      <c r="B4877" s="99" t="s">
        <v>311</v>
      </c>
      <c r="C4877" s="232" t="s">
        <v>1388</v>
      </c>
      <c r="D4877" s="243"/>
    </row>
    <row r="4878" spans="2:4" x14ac:dyDescent="0.35">
      <c r="B4878" s="99" t="s">
        <v>313</v>
      </c>
      <c r="C4878" s="231" t="s">
        <v>369</v>
      </c>
      <c r="D4878" s="232"/>
    </row>
    <row r="4879" spans="2:4" x14ac:dyDescent="0.35">
      <c r="B4879" s="99" t="s">
        <v>762</v>
      </c>
      <c r="C4879" s="103" t="s">
        <v>759</v>
      </c>
      <c r="D4879" s="104"/>
    </row>
    <row r="4880" spans="2:4" x14ac:dyDescent="0.35">
      <c r="B4880" s="99" t="s">
        <v>1985</v>
      </c>
      <c r="C4880" s="231" t="s">
        <v>316</v>
      </c>
      <c r="D4880" s="231"/>
    </row>
    <row r="4881" spans="2:4" x14ac:dyDescent="0.35">
      <c r="B4881" s="214" t="s">
        <v>317</v>
      </c>
      <c r="C4881" s="25" t="s">
        <v>318</v>
      </c>
      <c r="D4881" s="192" t="s">
        <v>319</v>
      </c>
    </row>
    <row r="4882" spans="2:4" x14ac:dyDescent="0.35">
      <c r="B4882" s="214"/>
      <c r="C4882" s="193" t="str" cm="1">
        <f t="array" aca="1" ref="C4882" ca="1">HYPERLINK("#"&amp;CELL("address",INDEX(Glossary!B:B,MATCH("Secured with first charge", Glossary!B:B,0))),"Secured with first charge")</f>
        <v>Secured with first charge</v>
      </c>
      <c r="D4882" s="192"/>
    </row>
    <row r="4883" spans="2:4" x14ac:dyDescent="0.35">
      <c r="B4883" s="214"/>
      <c r="C4883" s="193" t="str" cm="1">
        <f t="array" aca="1" ref="C4883" ca="1">HYPERLINK("#"&amp;CELL("address",INDEX(Glossary!B:B,MATCH("With second or other charge", Glossary!B:B,0))),"With second or other charge")</f>
        <v>With second or other charge</v>
      </c>
      <c r="D4883" s="190"/>
    </row>
    <row r="4884" spans="2:4" x14ac:dyDescent="0.35">
      <c r="B4884" s="214"/>
      <c r="C4884" s="193" t="str" cm="1">
        <f t="array" aca="1" ref="C4884" ca="1">HYPERLINK("#"&amp;CELL("address",INDEX(Glossary!B:B,MATCH("(Secured) by other means", Glossary!B:B,0))),"by other means")</f>
        <v>by other means</v>
      </c>
      <c r="D4884" s="190"/>
    </row>
    <row r="4885" spans="2:4" x14ac:dyDescent="0.35">
      <c r="B4885" s="99" t="s">
        <v>322</v>
      </c>
      <c r="C4885" s="231" t="s">
        <v>759</v>
      </c>
      <c r="D4885" s="232"/>
    </row>
    <row r="4886" spans="2:4" x14ac:dyDescent="0.35">
      <c r="B4886" s="99" t="s">
        <v>323</v>
      </c>
      <c r="C4886" s="232" t="s">
        <v>759</v>
      </c>
      <c r="D4886" s="243"/>
    </row>
    <row r="4887" spans="2:4" x14ac:dyDescent="0.35">
      <c r="B4887" s="99" t="s">
        <v>324</v>
      </c>
      <c r="C4887" s="2" t="s">
        <v>1336</v>
      </c>
      <c r="D4887" s="46"/>
    </row>
    <row r="4888" spans="2:4" ht="16" thickBot="1" x14ac:dyDescent="0.4">
      <c r="B4888" s="32" t="s">
        <v>326</v>
      </c>
      <c r="C4888" s="234" t="s">
        <v>1337</v>
      </c>
      <c r="D4888" s="244"/>
    </row>
    <row r="4889" spans="2:4" x14ac:dyDescent="0.35">
      <c r="B4889"/>
      <c r="C4889" s="2"/>
      <c r="D4889"/>
    </row>
    <row r="4890" spans="2:4" ht="16" thickBot="1" x14ac:dyDescent="0.4">
      <c r="B4890"/>
      <c r="C4890" s="2"/>
      <c r="D4890"/>
    </row>
    <row r="4891" spans="2:4" ht="16" thickBot="1" x14ac:dyDescent="0.4">
      <c r="B4891" s="23"/>
      <c r="C4891" s="208" t="str" cm="1">
        <f t="array" aca="1" ref="C4891" ca="1">HYPERLINK("#"&amp;CELL("address",INDEX('Data Items List'!C:C,MATCH("Data Item", 'Data Items List'!C:C,0))),"Return to data items list")</f>
        <v>Return to data items list</v>
      </c>
      <c r="D4891" s="209"/>
    </row>
    <row r="4892" spans="2:4" x14ac:dyDescent="0.35">
      <c r="B4892" s="31" t="s">
        <v>304</v>
      </c>
      <c r="C4892" s="235" t="s">
        <v>286</v>
      </c>
      <c r="D4892" s="236"/>
    </row>
    <row r="4893" spans="2:4" x14ac:dyDescent="0.35">
      <c r="B4893" s="99" t="s">
        <v>305</v>
      </c>
      <c r="C4893" s="232" t="s">
        <v>759</v>
      </c>
      <c r="D4893" s="243"/>
    </row>
    <row r="4894" spans="2:4" x14ac:dyDescent="0.35">
      <c r="B4894" s="99" t="s">
        <v>307</v>
      </c>
      <c r="C4894" s="232" t="s">
        <v>1389</v>
      </c>
      <c r="D4894" s="243"/>
    </row>
    <row r="4895" spans="2:4" x14ac:dyDescent="0.35">
      <c r="B4895" s="99" t="s">
        <v>309</v>
      </c>
      <c r="C4895" s="232" t="s">
        <v>1333</v>
      </c>
      <c r="D4895" s="243"/>
    </row>
    <row r="4896" spans="2:4" x14ac:dyDescent="0.35">
      <c r="B4896" s="99" t="s">
        <v>311</v>
      </c>
      <c r="C4896" s="232" t="s">
        <v>1390</v>
      </c>
      <c r="D4896" s="243"/>
    </row>
    <row r="4897" spans="2:4" x14ac:dyDescent="0.35">
      <c r="B4897" s="99" t="s">
        <v>313</v>
      </c>
      <c r="C4897" s="231" t="s">
        <v>369</v>
      </c>
      <c r="D4897" s="232"/>
    </row>
    <row r="4898" spans="2:4" x14ac:dyDescent="0.35">
      <c r="B4898" s="99" t="s">
        <v>762</v>
      </c>
      <c r="C4898" s="103" t="s">
        <v>759</v>
      </c>
      <c r="D4898" s="104"/>
    </row>
    <row r="4899" spans="2:4" x14ac:dyDescent="0.35">
      <c r="B4899" s="99" t="s">
        <v>1985</v>
      </c>
      <c r="C4899" s="231" t="s">
        <v>316</v>
      </c>
      <c r="D4899" s="232"/>
    </row>
    <row r="4900" spans="2:4" x14ac:dyDescent="0.35">
      <c r="B4900" s="214" t="s">
        <v>317</v>
      </c>
      <c r="C4900" s="25" t="s">
        <v>318</v>
      </c>
      <c r="D4900" s="26" t="s">
        <v>319</v>
      </c>
    </row>
    <row r="4901" spans="2:4" x14ac:dyDescent="0.35">
      <c r="B4901" s="214"/>
      <c r="C4901" s="191" t="str" cm="1">
        <f t="array" aca="1" ref="C4901" ca="1">HYPERLINK("#"&amp;CELL("address",INDEX(Glossary!B:B,MATCH("DPA for full cost of residential or nursing home place", Glossary!B:B,0))),"DPA for full cost of residential or nursing home place")</f>
        <v>DPA for full cost of residential or nursing home place</v>
      </c>
      <c r="D4901" s="26"/>
    </row>
    <row r="4902" spans="2:4" x14ac:dyDescent="0.35">
      <c r="B4902" s="214"/>
      <c r="C4902" s="191" t="str" cm="1">
        <f t="array" aca="1" ref="C4902" ca="1">HYPERLINK("#"&amp;CELL("address",INDEX(Glossary!B:B,MATCH("User contributing from income to cost of care", Glossary!B:B,0))),"User contributing from income to cost of care")</f>
        <v>User contributing from income to cost of care</v>
      </c>
      <c r="D4902" s="109"/>
    </row>
    <row r="4903" spans="2:4" x14ac:dyDescent="0.35">
      <c r="B4903" s="214"/>
      <c r="C4903" s="191" t="str" cm="1">
        <f t="array" aca="1" ref="C4903" ca="1">HYPERLINK("#"&amp;CELL("address",INDEX(Glossary!B:B,MATCH("LA contributing to cost of care through the means test", Glossary!B:B,0))),"LA contributing to cost of care through the means test")</f>
        <v>LA contributing to cost of care through the means test</v>
      </c>
      <c r="D4903" s="109"/>
    </row>
    <row r="4904" spans="2:4" x14ac:dyDescent="0.35">
      <c r="B4904" s="99" t="s">
        <v>322</v>
      </c>
      <c r="C4904" s="231" t="s">
        <v>759</v>
      </c>
      <c r="D4904" s="232"/>
    </row>
    <row r="4905" spans="2:4" x14ac:dyDescent="0.35">
      <c r="B4905" s="99" t="s">
        <v>323</v>
      </c>
      <c r="C4905" s="232" t="s">
        <v>759</v>
      </c>
      <c r="D4905" s="243"/>
    </row>
    <row r="4906" spans="2:4" x14ac:dyDescent="0.35">
      <c r="B4906" s="99" t="s">
        <v>324</v>
      </c>
      <c r="C4906" s="2" t="s">
        <v>1336</v>
      </c>
      <c r="D4906" s="46"/>
    </row>
    <row r="4907" spans="2:4" ht="16" thickBot="1" x14ac:dyDescent="0.4">
      <c r="B4907" s="32" t="s">
        <v>326</v>
      </c>
      <c r="C4907" s="234" t="s">
        <v>1337</v>
      </c>
      <c r="D4907" s="244"/>
    </row>
    <row r="4908" spans="2:4" x14ac:dyDescent="0.35">
      <c r="B4908"/>
      <c r="C4908" s="2"/>
      <c r="D4908"/>
    </row>
    <row r="4909" spans="2:4" ht="18" x14ac:dyDescent="0.35">
      <c r="B4909" s="152" t="s">
        <v>1391</v>
      </c>
      <c r="C4909" s="153"/>
      <c r="D4909" s="154"/>
    </row>
    <row r="4910" spans="2:4" ht="16" thickBot="1" x14ac:dyDescent="0.4"/>
    <row r="4911" spans="2:4" ht="16" thickBot="1" x14ac:dyDescent="0.4">
      <c r="B4911" s="23"/>
      <c r="C4911" s="208" t="str" cm="1">
        <f t="array" aca="1" ref="C4911" ca="1">HYPERLINK("#"&amp;CELL("address",INDEX('Data Items List'!C:C,MATCH("Data Item", 'Data Items List'!C:C,0))),"Return to data items list")</f>
        <v>Return to data items list</v>
      </c>
      <c r="D4911" s="209"/>
    </row>
    <row r="4912" spans="2:4" x14ac:dyDescent="0.35">
      <c r="B4912" s="31" t="s">
        <v>304</v>
      </c>
      <c r="C4912" s="235" t="s">
        <v>21</v>
      </c>
      <c r="D4912" s="236"/>
    </row>
    <row r="4913" spans="2:4" x14ac:dyDescent="0.35">
      <c r="B4913" s="99" t="s">
        <v>305</v>
      </c>
      <c r="C4913" s="232" t="s">
        <v>759</v>
      </c>
      <c r="D4913" s="243"/>
    </row>
    <row r="4914" spans="2:4" ht="40.5" customHeight="1" x14ac:dyDescent="0.35">
      <c r="B4914" s="99" t="s">
        <v>307</v>
      </c>
      <c r="C4914" s="232" t="s">
        <v>1392</v>
      </c>
      <c r="D4914" s="243"/>
    </row>
    <row r="4915" spans="2:4" x14ac:dyDescent="0.35">
      <c r="B4915" s="99" t="s">
        <v>309</v>
      </c>
      <c r="C4915" s="232" t="s">
        <v>1391</v>
      </c>
      <c r="D4915" s="243"/>
    </row>
    <row r="4916" spans="2:4" x14ac:dyDescent="0.35">
      <c r="B4916" s="99" t="s">
        <v>311</v>
      </c>
      <c r="C4916" s="232" t="s">
        <v>1393</v>
      </c>
      <c r="D4916" s="243"/>
    </row>
    <row r="4917" spans="2:4" x14ac:dyDescent="0.35">
      <c r="B4917" s="99" t="s">
        <v>313</v>
      </c>
      <c r="C4917" s="231" t="s">
        <v>1394</v>
      </c>
      <c r="D4917" s="232"/>
    </row>
    <row r="4918" spans="2:4" x14ac:dyDescent="0.35">
      <c r="B4918" s="99" t="s">
        <v>762</v>
      </c>
      <c r="C4918" s="103" t="s">
        <v>759</v>
      </c>
      <c r="D4918" s="104"/>
    </row>
    <row r="4919" spans="2:4" x14ac:dyDescent="0.35">
      <c r="B4919" s="99" t="s">
        <v>1985</v>
      </c>
      <c r="C4919" s="231" t="s">
        <v>316</v>
      </c>
      <c r="D4919" s="232"/>
    </row>
    <row r="4920" spans="2:4" x14ac:dyDescent="0.35">
      <c r="B4920" s="214" t="s">
        <v>317</v>
      </c>
      <c r="C4920" s="25" t="s">
        <v>318</v>
      </c>
      <c r="D4920" s="26" t="s">
        <v>319</v>
      </c>
    </row>
    <row r="4921" spans="2:4" x14ac:dyDescent="0.35">
      <c r="B4921" s="214"/>
      <c r="C4921" s="1" t="s">
        <v>759</v>
      </c>
      <c r="D4921" s="109"/>
    </row>
    <row r="4922" spans="2:4" x14ac:dyDescent="0.35">
      <c r="B4922" s="99" t="s">
        <v>322</v>
      </c>
      <c r="C4922" s="231" t="s">
        <v>759</v>
      </c>
      <c r="D4922" s="232"/>
    </row>
    <row r="4923" spans="2:4" x14ac:dyDescent="0.35">
      <c r="B4923" s="99" t="s">
        <v>323</v>
      </c>
      <c r="C4923" s="232" t="s">
        <v>759</v>
      </c>
      <c r="D4923" s="243"/>
    </row>
    <row r="4924" spans="2:4" x14ac:dyDescent="0.35">
      <c r="B4924" s="99" t="s">
        <v>324</v>
      </c>
      <c r="C4924" s="232"/>
      <c r="D4924" s="243"/>
    </row>
    <row r="4925" spans="2:4" ht="16" thickBot="1" x14ac:dyDescent="0.4">
      <c r="B4925" s="32" t="s">
        <v>326</v>
      </c>
      <c r="C4925" s="234" t="s">
        <v>759</v>
      </c>
      <c r="D4925" s="244"/>
    </row>
    <row r="4926" spans="2:4" x14ac:dyDescent="0.35">
      <c r="B4926" s="37"/>
      <c r="C4926" s="2"/>
      <c r="D4926"/>
    </row>
    <row r="4927" spans="2:4" ht="16" thickBot="1" x14ac:dyDescent="0.4">
      <c r="B4927"/>
      <c r="C4927" s="2"/>
      <c r="D4927"/>
    </row>
    <row r="4928" spans="2:4" ht="16" thickBot="1" x14ac:dyDescent="0.4">
      <c r="B4928" s="23"/>
      <c r="C4928" s="208" t="str" cm="1">
        <f t="array" aca="1" ref="C4928" ca="1">HYPERLINK("#"&amp;CELL("address",INDEX('Data Items List'!C:C,MATCH("Data Item", 'Data Items List'!C:C,0))),"Return to data items list")</f>
        <v>Return to data items list</v>
      </c>
      <c r="D4928" s="209"/>
    </row>
    <row r="4929" spans="2:4" x14ac:dyDescent="0.35">
      <c r="B4929" s="31" t="s">
        <v>304</v>
      </c>
      <c r="C4929" s="235" t="s">
        <v>22</v>
      </c>
      <c r="D4929" s="236"/>
    </row>
    <row r="4930" spans="2:4" x14ac:dyDescent="0.35">
      <c r="B4930" s="99" t="s">
        <v>305</v>
      </c>
      <c r="C4930" s="232" t="s">
        <v>759</v>
      </c>
      <c r="D4930" s="243"/>
    </row>
    <row r="4931" spans="2:4" ht="35.25" customHeight="1" x14ac:dyDescent="0.35">
      <c r="B4931" s="99" t="s">
        <v>307</v>
      </c>
      <c r="C4931" s="232" t="s">
        <v>1395</v>
      </c>
      <c r="D4931" s="243"/>
    </row>
    <row r="4932" spans="2:4" x14ac:dyDescent="0.35">
      <c r="B4932" s="99" t="s">
        <v>309</v>
      </c>
      <c r="C4932" s="232" t="s">
        <v>1391</v>
      </c>
      <c r="D4932" s="243"/>
    </row>
    <row r="4933" spans="2:4" x14ac:dyDescent="0.35">
      <c r="B4933" s="99" t="s">
        <v>311</v>
      </c>
      <c r="C4933" s="232" t="s">
        <v>1393</v>
      </c>
      <c r="D4933" s="243"/>
    </row>
    <row r="4934" spans="2:4" x14ac:dyDescent="0.35">
      <c r="B4934" s="99" t="s">
        <v>313</v>
      </c>
      <c r="C4934" s="231" t="s">
        <v>1394</v>
      </c>
      <c r="D4934" s="232"/>
    </row>
    <row r="4935" spans="2:4" x14ac:dyDescent="0.35">
      <c r="B4935" s="99" t="s">
        <v>762</v>
      </c>
      <c r="C4935" s="103" t="s">
        <v>759</v>
      </c>
      <c r="D4935" s="104"/>
    </row>
    <row r="4936" spans="2:4" x14ac:dyDescent="0.35">
      <c r="B4936" s="99" t="s">
        <v>1985</v>
      </c>
      <c r="C4936" s="231" t="s">
        <v>316</v>
      </c>
      <c r="D4936" s="232"/>
    </row>
    <row r="4937" spans="2:4" x14ac:dyDescent="0.35">
      <c r="B4937" s="214" t="s">
        <v>317</v>
      </c>
      <c r="C4937" s="25" t="s">
        <v>318</v>
      </c>
      <c r="D4937" s="26" t="s">
        <v>319</v>
      </c>
    </row>
    <row r="4938" spans="2:4" x14ac:dyDescent="0.35">
      <c r="B4938" s="214"/>
      <c r="C4938" s="1" t="s">
        <v>759</v>
      </c>
      <c r="D4938" s="109"/>
    </row>
    <row r="4939" spans="2:4" x14ac:dyDescent="0.35">
      <c r="B4939" s="99" t="s">
        <v>322</v>
      </c>
      <c r="C4939" s="231" t="s">
        <v>759</v>
      </c>
      <c r="D4939" s="232"/>
    </row>
    <row r="4940" spans="2:4" x14ac:dyDescent="0.35">
      <c r="B4940" s="99" t="s">
        <v>323</v>
      </c>
      <c r="C4940" s="232" t="s">
        <v>759</v>
      </c>
      <c r="D4940" s="243"/>
    </row>
    <row r="4941" spans="2:4" x14ac:dyDescent="0.35">
      <c r="B4941" s="99" t="s">
        <v>324</v>
      </c>
      <c r="C4941" s="232"/>
      <c r="D4941" s="243"/>
    </row>
    <row r="4942" spans="2:4" ht="16" thickBot="1" x14ac:dyDescent="0.4">
      <c r="B4942" s="32" t="s">
        <v>326</v>
      </c>
      <c r="C4942" s="234" t="s">
        <v>759</v>
      </c>
      <c r="D4942" s="244"/>
    </row>
    <row r="4943" spans="2:4" x14ac:dyDescent="0.35">
      <c r="B4943"/>
      <c r="C4943" s="2"/>
      <c r="D4943"/>
    </row>
    <row r="4944" spans="2:4" ht="16" thickBot="1" x14ac:dyDescent="0.4">
      <c r="B4944"/>
      <c r="C4944" s="2"/>
      <c r="D4944"/>
    </row>
    <row r="4945" spans="2:4" ht="16" thickBot="1" x14ac:dyDescent="0.4">
      <c r="B4945" s="23"/>
      <c r="C4945" s="208" t="str" cm="1">
        <f t="array" aca="1" ref="C4945" ca="1">HYPERLINK("#"&amp;CELL("address",INDEX('Data Items List'!C:C,MATCH("Data Item", 'Data Items List'!C:C,0))),"Return to data items list")</f>
        <v>Return to data items list</v>
      </c>
      <c r="D4945" s="209"/>
    </row>
    <row r="4946" spans="2:4" x14ac:dyDescent="0.35">
      <c r="B4946" s="31" t="s">
        <v>304</v>
      </c>
      <c r="C4946" s="235" t="s">
        <v>64</v>
      </c>
      <c r="D4946" s="236"/>
    </row>
    <row r="4947" spans="2:4" x14ac:dyDescent="0.35">
      <c r="B4947" s="99" t="s">
        <v>305</v>
      </c>
      <c r="C4947" s="232" t="s">
        <v>759</v>
      </c>
      <c r="D4947" s="243"/>
    </row>
    <row r="4948" spans="2:4" x14ac:dyDescent="0.35">
      <c r="B4948" s="99" t="s">
        <v>307</v>
      </c>
      <c r="C4948" s="232" t="s">
        <v>1396</v>
      </c>
      <c r="D4948" s="243"/>
    </row>
    <row r="4949" spans="2:4" x14ac:dyDescent="0.35">
      <c r="B4949" s="99" t="s">
        <v>309</v>
      </c>
      <c r="C4949" s="232" t="s">
        <v>1391</v>
      </c>
      <c r="D4949" s="243"/>
    </row>
    <row r="4950" spans="2:4" x14ac:dyDescent="0.35">
      <c r="B4950" s="99" t="s">
        <v>311</v>
      </c>
      <c r="C4950" s="232" t="s">
        <v>1397</v>
      </c>
      <c r="D4950" s="243"/>
    </row>
    <row r="4951" spans="2:4" x14ac:dyDescent="0.35">
      <c r="B4951" s="99" t="s">
        <v>313</v>
      </c>
      <c r="C4951" s="231" t="s">
        <v>1398</v>
      </c>
      <c r="D4951" s="232"/>
    </row>
    <row r="4952" spans="2:4" x14ac:dyDescent="0.35">
      <c r="B4952" s="99" t="s">
        <v>762</v>
      </c>
      <c r="C4952" s="103" t="s">
        <v>759</v>
      </c>
      <c r="D4952" s="104"/>
    </row>
    <row r="4953" spans="2:4" x14ac:dyDescent="0.35">
      <c r="B4953" s="99" t="s">
        <v>1985</v>
      </c>
      <c r="C4953" s="231" t="s">
        <v>316</v>
      </c>
      <c r="D4953" s="232"/>
    </row>
    <row r="4954" spans="2:4" x14ac:dyDescent="0.35">
      <c r="B4954" s="214" t="s">
        <v>317</v>
      </c>
      <c r="C4954" s="25" t="s">
        <v>318</v>
      </c>
      <c r="D4954" s="26" t="s">
        <v>319</v>
      </c>
    </row>
    <row r="4955" spans="2:4" x14ac:dyDescent="0.35">
      <c r="B4955" s="214"/>
      <c r="C4955" s="241" t="str" cm="1">
        <f t="array" aca="1" ref="C4955" ca="1">HYPERLINK("#"&amp;CELL("address",INDEX(Glossary!B:B,MATCH("capital charges", Glossary!B:B,0))),"Current expenditure incl. capital charges")</f>
        <v>Current expenditure incl. capital charges</v>
      </c>
      <c r="D4955" s="76" t="str" cm="1">
        <f t="array" aca="1" ref="D4955" ca="1">HYPERLINK("#"&amp;CELL("address",INDEX(Glossary!B:B,MATCH("Own provision (including joint arrangements)", Glossary!B:B,0))),"Own provision (including joint arrangements)")</f>
        <v>Own provision (including joint arrangements)</v>
      </c>
    </row>
    <row r="4956" spans="2:4" x14ac:dyDescent="0.35">
      <c r="B4956" s="214"/>
      <c r="C4956" s="242"/>
      <c r="D4956" s="76" t="str" cm="1">
        <f t="array" aca="1" ref="D4956" ca="1">HYPERLINK("#"&amp;CELL("address",INDEX(Glossary!B:B,MATCH("Provision by others", Glossary!B:B,0))),"Provision by others")</f>
        <v>Provision by others</v>
      </c>
    </row>
    <row r="4957" spans="2:4" x14ac:dyDescent="0.35">
      <c r="B4957" s="214"/>
      <c r="C4957" s="242"/>
      <c r="D4957" s="64" t="str" cm="1">
        <f t="array" aca="1" ref="D4957" ca="1">HYPERLINK("#"&amp;CELL("address",INDEX(Glossary!B:B,MATCH("Grants to Voluntary Organisations", Glossary!B:B,0))),"Grants to Voluntary Organisations")</f>
        <v>Grants to Voluntary Organisations</v>
      </c>
    </row>
    <row r="4958" spans="2:4" x14ac:dyDescent="0.35">
      <c r="B4958" s="214"/>
      <c r="C4958" s="61" t="s">
        <v>1399</v>
      </c>
      <c r="D4958" s="109"/>
    </row>
    <row r="4959" spans="2:4" x14ac:dyDescent="0.35">
      <c r="B4959" s="99" t="s">
        <v>322</v>
      </c>
      <c r="C4959" s="231" t="s">
        <v>759</v>
      </c>
      <c r="D4959" s="232"/>
    </row>
    <row r="4960" spans="2:4" x14ac:dyDescent="0.35">
      <c r="B4960" s="99" t="s">
        <v>323</v>
      </c>
      <c r="C4960" s="232" t="s">
        <v>759</v>
      </c>
      <c r="D4960" s="243"/>
    </row>
    <row r="4961" spans="2:4" x14ac:dyDescent="0.35">
      <c r="B4961" s="99" t="s">
        <v>324</v>
      </c>
      <c r="C4961" s="232"/>
      <c r="D4961" s="243"/>
    </row>
    <row r="4962" spans="2:4" ht="16" thickBot="1" x14ac:dyDescent="0.4">
      <c r="B4962" s="32" t="s">
        <v>326</v>
      </c>
      <c r="C4962" s="234" t="s">
        <v>759</v>
      </c>
      <c r="D4962" s="244"/>
    </row>
    <row r="4963" spans="2:4" x14ac:dyDescent="0.35">
      <c r="B4963"/>
      <c r="C4963" s="2"/>
      <c r="D4963"/>
    </row>
    <row r="4964" spans="2:4" ht="16" thickBot="1" x14ac:dyDescent="0.4">
      <c r="B4964"/>
      <c r="C4964" s="2"/>
      <c r="D4964"/>
    </row>
    <row r="4965" spans="2:4" ht="16" thickBot="1" x14ac:dyDescent="0.4">
      <c r="B4965" s="23"/>
      <c r="C4965" s="208" t="str" cm="1">
        <f t="array" aca="1" ref="C4965" ca="1">HYPERLINK("#"&amp;CELL("address",INDEX('Data Items List'!C:C,MATCH("Data Item", 'Data Items List'!C:C,0))),"Return to data items list")</f>
        <v>Return to data items list</v>
      </c>
      <c r="D4965" s="209"/>
    </row>
    <row r="4966" spans="2:4" x14ac:dyDescent="0.35">
      <c r="B4966" s="31" t="s">
        <v>304</v>
      </c>
      <c r="C4966" s="235" t="s">
        <v>65</v>
      </c>
      <c r="D4966" s="236"/>
    </row>
    <row r="4967" spans="2:4" x14ac:dyDescent="0.35">
      <c r="B4967" s="99" t="s">
        <v>305</v>
      </c>
      <c r="C4967" s="232" t="s">
        <v>759</v>
      </c>
      <c r="D4967" s="243"/>
    </row>
    <row r="4968" spans="2:4" x14ac:dyDescent="0.35">
      <c r="B4968" s="99" t="s">
        <v>307</v>
      </c>
      <c r="C4968" s="232" t="s">
        <v>1400</v>
      </c>
      <c r="D4968" s="243"/>
    </row>
    <row r="4969" spans="2:4" x14ac:dyDescent="0.35">
      <c r="B4969" s="99" t="s">
        <v>309</v>
      </c>
      <c r="C4969" s="232" t="s">
        <v>1391</v>
      </c>
      <c r="D4969" s="243"/>
    </row>
    <row r="4970" spans="2:4" x14ac:dyDescent="0.35">
      <c r="B4970" s="99" t="s">
        <v>311</v>
      </c>
      <c r="C4970" s="232" t="s">
        <v>1393</v>
      </c>
      <c r="D4970" s="243"/>
    </row>
    <row r="4971" spans="2:4" x14ac:dyDescent="0.35">
      <c r="B4971" s="99" t="s">
        <v>313</v>
      </c>
      <c r="C4971" s="231" t="s">
        <v>1394</v>
      </c>
      <c r="D4971" s="232"/>
    </row>
    <row r="4972" spans="2:4" x14ac:dyDescent="0.35">
      <c r="B4972" s="99" t="s">
        <v>762</v>
      </c>
      <c r="C4972" s="103" t="s">
        <v>759</v>
      </c>
      <c r="D4972" s="104"/>
    </row>
    <row r="4973" spans="2:4" x14ac:dyDescent="0.35">
      <c r="B4973" s="99" t="s">
        <v>1985</v>
      </c>
      <c r="C4973" s="231" t="s">
        <v>316</v>
      </c>
      <c r="D4973" s="232"/>
    </row>
    <row r="4974" spans="2:4" x14ac:dyDescent="0.35">
      <c r="B4974" s="214" t="s">
        <v>317</v>
      </c>
      <c r="C4974" s="25" t="s">
        <v>318</v>
      </c>
      <c r="D4974" s="26" t="s">
        <v>319</v>
      </c>
    </row>
    <row r="4975" spans="2:4" x14ac:dyDescent="0.35">
      <c r="B4975" s="214"/>
      <c r="C4975" s="1" t="s">
        <v>759</v>
      </c>
      <c r="D4975" s="109"/>
    </row>
    <row r="4976" spans="2:4" x14ac:dyDescent="0.35">
      <c r="B4976" s="99" t="s">
        <v>322</v>
      </c>
      <c r="C4976" s="231" t="s">
        <v>759</v>
      </c>
      <c r="D4976" s="232"/>
    </row>
    <row r="4977" spans="2:4" x14ac:dyDescent="0.35">
      <c r="B4977" s="99" t="s">
        <v>323</v>
      </c>
      <c r="C4977" s="232" t="s">
        <v>759</v>
      </c>
      <c r="D4977" s="243"/>
    </row>
    <row r="4978" spans="2:4" x14ac:dyDescent="0.35">
      <c r="B4978" s="99" t="s">
        <v>324</v>
      </c>
      <c r="C4978" s="232"/>
      <c r="D4978" s="243"/>
    </row>
    <row r="4979" spans="2:4" ht="16" thickBot="1" x14ac:dyDescent="0.4">
      <c r="B4979" s="32" t="s">
        <v>326</v>
      </c>
      <c r="C4979" s="234" t="s">
        <v>759</v>
      </c>
      <c r="D4979" s="244"/>
    </row>
    <row r="4980" spans="2:4" x14ac:dyDescent="0.35">
      <c r="B4980"/>
      <c r="C4980" s="2"/>
      <c r="D4980"/>
    </row>
    <row r="4981" spans="2:4" ht="16" thickBot="1" x14ac:dyDescent="0.4">
      <c r="B4981"/>
      <c r="C4981" s="2"/>
      <c r="D4981"/>
    </row>
    <row r="4982" spans="2:4" ht="16" thickBot="1" x14ac:dyDescent="0.4">
      <c r="B4982" s="23"/>
      <c r="C4982" s="208" t="str" cm="1">
        <f t="array" aca="1" ref="C4982" ca="1">HYPERLINK("#"&amp;CELL("address",INDEX('Data Items List'!C:C,MATCH("Data Item", 'Data Items List'!C:C,0))),"Return to data items list")</f>
        <v>Return to data items list</v>
      </c>
      <c r="D4982" s="209"/>
    </row>
    <row r="4983" spans="2:4" x14ac:dyDescent="0.35">
      <c r="B4983" s="31" t="s">
        <v>304</v>
      </c>
      <c r="C4983" s="235" t="s">
        <v>67</v>
      </c>
      <c r="D4983" s="236"/>
    </row>
    <row r="4984" spans="2:4" x14ac:dyDescent="0.35">
      <c r="B4984" s="99" t="s">
        <v>305</v>
      </c>
      <c r="C4984" s="232" t="s">
        <v>759</v>
      </c>
      <c r="D4984" s="243"/>
    </row>
    <row r="4985" spans="2:4" x14ac:dyDescent="0.35">
      <c r="B4985" s="99" t="s">
        <v>307</v>
      </c>
      <c r="C4985" s="232" t="s">
        <v>1401</v>
      </c>
      <c r="D4985" s="243"/>
    </row>
    <row r="4986" spans="2:4" x14ac:dyDescent="0.35">
      <c r="B4986" s="99" t="s">
        <v>309</v>
      </c>
      <c r="C4986" s="232" t="s">
        <v>1391</v>
      </c>
      <c r="D4986" s="243"/>
    </row>
    <row r="4987" spans="2:4" x14ac:dyDescent="0.35">
      <c r="B4987" s="99" t="s">
        <v>311</v>
      </c>
      <c r="C4987" s="232" t="s">
        <v>1397</v>
      </c>
      <c r="D4987" s="243"/>
    </row>
    <row r="4988" spans="2:4" x14ac:dyDescent="0.35">
      <c r="B4988" s="99" t="s">
        <v>313</v>
      </c>
      <c r="C4988" s="231" t="s">
        <v>1402</v>
      </c>
      <c r="D4988" s="232"/>
    </row>
    <row r="4989" spans="2:4" x14ac:dyDescent="0.35">
      <c r="B4989" s="99" t="s">
        <v>762</v>
      </c>
      <c r="C4989" s="103" t="s">
        <v>759</v>
      </c>
      <c r="D4989" s="104"/>
    </row>
    <row r="4990" spans="2:4" x14ac:dyDescent="0.35">
      <c r="B4990" s="99" t="s">
        <v>1985</v>
      </c>
      <c r="C4990" s="231" t="s">
        <v>316</v>
      </c>
      <c r="D4990" s="232"/>
    </row>
    <row r="4991" spans="2:4" x14ac:dyDescent="0.35">
      <c r="B4991" s="214" t="s">
        <v>317</v>
      </c>
      <c r="C4991" s="25" t="s">
        <v>318</v>
      </c>
      <c r="D4991" s="26" t="s">
        <v>319</v>
      </c>
    </row>
    <row r="4992" spans="2:4" x14ac:dyDescent="0.35">
      <c r="B4992" s="214"/>
      <c r="C4992" s="107" t="str" cm="1">
        <f t="array" aca="1" ref="C4992" ca="1">HYPERLINK("#"&amp;CELL("address",INDEX(Glossary!B:B,MATCH("Client contributions (Sales, Fees and Charges)", Glossary!B:B,0))),"Client contributions (Sales, Fees and Charges)")</f>
        <v>Client contributions (Sales, Fees and Charges)</v>
      </c>
      <c r="D4992" s="67"/>
    </row>
    <row r="4993" spans="2:4" x14ac:dyDescent="0.35">
      <c r="B4993" s="214"/>
      <c r="C4993" s="107" t="str" cm="1">
        <f t="array" aca="1" ref="C4993" ca="1">HYPERLINK("#"&amp;CELL("address",INDEX(Glossary!B:B,MATCH("Joint arrangements", Glossary!B:B,0))),"Joint arrangements")</f>
        <v>Joint arrangements</v>
      </c>
      <c r="D4993" s="67"/>
    </row>
    <row r="4994" spans="2:4" x14ac:dyDescent="0.35">
      <c r="B4994" s="214"/>
      <c r="C4994" s="61" t="str" cm="1">
        <f t="array" aca="1" ref="C4994" ca="1">HYPERLINK("#"&amp;CELL("address",INDEX(Glossary!B:B,MATCH("Income from NHS", Glossary!B:B,0))),"Income from NHS")</f>
        <v>Income from NHS</v>
      </c>
      <c r="D4994" s="109"/>
    </row>
    <row r="4995" spans="2:4" x14ac:dyDescent="0.35">
      <c r="B4995" s="214"/>
      <c r="C4995" s="61" t="str" cm="1">
        <f t="array" aca="1" ref="C4995" ca="1">HYPERLINK("#"&amp;CELL("address",INDEX(Glossary!B:B,MATCH("Other income", Glossary!B:B,0))),"Other income")</f>
        <v>Other income</v>
      </c>
      <c r="D4995" s="109"/>
    </row>
    <row r="4996" spans="2:4" x14ac:dyDescent="0.35">
      <c r="B4996" s="99" t="s">
        <v>322</v>
      </c>
      <c r="C4996" s="231" t="s">
        <v>759</v>
      </c>
      <c r="D4996" s="232"/>
    </row>
    <row r="4997" spans="2:4" x14ac:dyDescent="0.35">
      <c r="B4997" s="99" t="s">
        <v>323</v>
      </c>
      <c r="C4997" s="232" t="s">
        <v>759</v>
      </c>
      <c r="D4997" s="243"/>
    </row>
    <row r="4998" spans="2:4" x14ac:dyDescent="0.35">
      <c r="B4998" s="99" t="s">
        <v>324</v>
      </c>
      <c r="C4998" s="232"/>
      <c r="D4998" s="243"/>
    </row>
    <row r="4999" spans="2:4" ht="16" thickBot="1" x14ac:dyDescent="0.4">
      <c r="B4999" s="32" t="s">
        <v>326</v>
      </c>
      <c r="C4999" s="234" t="s">
        <v>759</v>
      </c>
      <c r="D4999" s="244"/>
    </row>
    <row r="5000" spans="2:4" x14ac:dyDescent="0.35">
      <c r="B5000"/>
      <c r="C5000" s="2"/>
      <c r="D5000"/>
    </row>
    <row r="5001" spans="2:4" ht="16" thickBot="1" x14ac:dyDescent="0.4">
      <c r="B5001"/>
      <c r="C5001" s="2"/>
      <c r="D5001"/>
    </row>
    <row r="5002" spans="2:4" ht="16" thickBot="1" x14ac:dyDescent="0.4">
      <c r="B5002" s="23"/>
      <c r="C5002" s="208" t="str" cm="1">
        <f t="array" aca="1" ref="C5002" ca="1">HYPERLINK("#"&amp;CELL("address",INDEX('Data Items List'!C:C,MATCH("Data Item", 'Data Items List'!C:C,0))),"Return to data items list")</f>
        <v>Return to data items list</v>
      </c>
      <c r="D5002" s="209"/>
    </row>
    <row r="5003" spans="2:4" x14ac:dyDescent="0.35">
      <c r="B5003" s="31" t="s">
        <v>304</v>
      </c>
      <c r="C5003" s="235" t="s">
        <v>68</v>
      </c>
      <c r="D5003" s="236"/>
    </row>
    <row r="5004" spans="2:4" x14ac:dyDescent="0.35">
      <c r="B5004" s="99" t="s">
        <v>305</v>
      </c>
      <c r="C5004" s="232" t="s">
        <v>759</v>
      </c>
      <c r="D5004" s="243"/>
    </row>
    <row r="5005" spans="2:4" ht="48" customHeight="1" x14ac:dyDescent="0.35">
      <c r="B5005" s="99" t="s">
        <v>307</v>
      </c>
      <c r="C5005" s="232" t="s">
        <v>1403</v>
      </c>
      <c r="D5005" s="243"/>
    </row>
    <row r="5006" spans="2:4" x14ac:dyDescent="0.35">
      <c r="B5006" s="99" t="s">
        <v>309</v>
      </c>
      <c r="C5006" s="232" t="s">
        <v>1391</v>
      </c>
      <c r="D5006" s="243"/>
    </row>
    <row r="5007" spans="2:4" x14ac:dyDescent="0.35">
      <c r="B5007" s="99" t="s">
        <v>311</v>
      </c>
      <c r="C5007" s="232" t="s">
        <v>1404</v>
      </c>
      <c r="D5007" s="243"/>
    </row>
    <row r="5008" spans="2:4" x14ac:dyDescent="0.35">
      <c r="B5008" s="99" t="s">
        <v>313</v>
      </c>
      <c r="C5008" s="231" t="s">
        <v>1398</v>
      </c>
      <c r="D5008" s="232"/>
    </row>
    <row r="5009" spans="2:4" x14ac:dyDescent="0.35">
      <c r="B5009" s="99" t="s">
        <v>762</v>
      </c>
      <c r="C5009" s="103" t="s">
        <v>759</v>
      </c>
      <c r="D5009" s="104"/>
    </row>
    <row r="5010" spans="2:4" x14ac:dyDescent="0.35">
      <c r="B5010" s="99" t="s">
        <v>1985</v>
      </c>
      <c r="C5010" s="231" t="s">
        <v>316</v>
      </c>
      <c r="D5010" s="232"/>
    </row>
    <row r="5011" spans="2:4" x14ac:dyDescent="0.35">
      <c r="B5011" s="214" t="s">
        <v>317</v>
      </c>
      <c r="C5011" s="25" t="s">
        <v>318</v>
      </c>
      <c r="D5011" s="26" t="s">
        <v>319</v>
      </c>
    </row>
    <row r="5012" spans="2:4" x14ac:dyDescent="0.35">
      <c r="B5012" s="214"/>
      <c r="C5012" s="1" t="s">
        <v>759</v>
      </c>
      <c r="D5012" s="109"/>
    </row>
    <row r="5013" spans="2:4" x14ac:dyDescent="0.35">
      <c r="B5013" s="99" t="s">
        <v>322</v>
      </c>
      <c r="C5013" s="231" t="s">
        <v>759</v>
      </c>
      <c r="D5013" s="232"/>
    </row>
    <row r="5014" spans="2:4" x14ac:dyDescent="0.35">
      <c r="B5014" s="99" t="s">
        <v>323</v>
      </c>
      <c r="C5014" s="232" t="s">
        <v>759</v>
      </c>
      <c r="D5014" s="243"/>
    </row>
    <row r="5015" spans="2:4" x14ac:dyDescent="0.35">
      <c r="B5015" s="99" t="s">
        <v>324</v>
      </c>
      <c r="C5015" s="232"/>
      <c r="D5015" s="243"/>
    </row>
    <row r="5016" spans="2:4" ht="16" thickBot="1" x14ac:dyDescent="0.4">
      <c r="B5016" s="32" t="s">
        <v>326</v>
      </c>
      <c r="C5016" s="246" t="s">
        <v>1405</v>
      </c>
      <c r="D5016" s="247"/>
    </row>
    <row r="5017" spans="2:4" x14ac:dyDescent="0.35">
      <c r="B5017"/>
      <c r="C5017" s="2"/>
      <c r="D5017"/>
    </row>
    <row r="5018" spans="2:4" ht="16" thickBot="1" x14ac:dyDescent="0.4">
      <c r="B5018"/>
      <c r="C5018" s="2"/>
      <c r="D5018"/>
    </row>
    <row r="5019" spans="2:4" ht="16" thickBot="1" x14ac:dyDescent="0.4">
      <c r="B5019" s="23"/>
      <c r="C5019" s="208" t="str" cm="1">
        <f t="array" aca="1" ref="C5019" ca="1">HYPERLINK("#"&amp;CELL("address",INDEX('Data Items List'!C:C,MATCH("Data Item", 'Data Items List'!C:C,0))),"Return to data items list")</f>
        <v>Return to data items list</v>
      </c>
      <c r="D5019" s="209"/>
    </row>
    <row r="5020" spans="2:4" x14ac:dyDescent="0.35">
      <c r="B5020" s="31" t="s">
        <v>304</v>
      </c>
      <c r="C5020" s="235" t="s">
        <v>69</v>
      </c>
      <c r="D5020" s="236"/>
    </row>
    <row r="5021" spans="2:4" x14ac:dyDescent="0.35">
      <c r="B5021" s="99" t="s">
        <v>305</v>
      </c>
      <c r="C5021" s="232" t="s">
        <v>759</v>
      </c>
      <c r="D5021" s="243"/>
    </row>
    <row r="5022" spans="2:4" ht="55.5" customHeight="1" x14ac:dyDescent="0.35">
      <c r="B5022" s="99" t="s">
        <v>307</v>
      </c>
      <c r="C5022" s="232" t="s">
        <v>1406</v>
      </c>
      <c r="D5022" s="243"/>
    </row>
    <row r="5023" spans="2:4" x14ac:dyDescent="0.35">
      <c r="B5023" s="99" t="s">
        <v>309</v>
      </c>
      <c r="C5023" s="232" t="s">
        <v>1391</v>
      </c>
      <c r="D5023" s="243"/>
    </row>
    <row r="5024" spans="2:4" x14ac:dyDescent="0.35">
      <c r="B5024" s="99" t="s">
        <v>311</v>
      </c>
      <c r="C5024" s="232" t="s">
        <v>1404</v>
      </c>
      <c r="D5024" s="243"/>
    </row>
    <row r="5025" spans="2:4" x14ac:dyDescent="0.35">
      <c r="B5025" s="99" t="s">
        <v>313</v>
      </c>
      <c r="C5025" s="231" t="s">
        <v>1398</v>
      </c>
      <c r="D5025" s="232"/>
    </row>
    <row r="5026" spans="2:4" x14ac:dyDescent="0.35">
      <c r="B5026" s="99" t="s">
        <v>762</v>
      </c>
      <c r="C5026" s="103" t="s">
        <v>759</v>
      </c>
      <c r="D5026" s="104"/>
    </row>
    <row r="5027" spans="2:4" x14ac:dyDescent="0.35">
      <c r="B5027" s="99" t="s">
        <v>1985</v>
      </c>
      <c r="C5027" s="231" t="s">
        <v>316</v>
      </c>
      <c r="D5027" s="232"/>
    </row>
    <row r="5028" spans="2:4" x14ac:dyDescent="0.35">
      <c r="B5028" s="214" t="s">
        <v>317</v>
      </c>
      <c r="C5028" s="25" t="s">
        <v>318</v>
      </c>
      <c r="D5028" s="26" t="s">
        <v>319</v>
      </c>
    </row>
    <row r="5029" spans="2:4" x14ac:dyDescent="0.35">
      <c r="B5029" s="214"/>
      <c r="C5029" s="1" t="s">
        <v>759</v>
      </c>
      <c r="D5029" s="109"/>
    </row>
    <row r="5030" spans="2:4" x14ac:dyDescent="0.35">
      <c r="B5030" s="99" t="s">
        <v>322</v>
      </c>
      <c r="C5030" s="231" t="s">
        <v>759</v>
      </c>
      <c r="D5030" s="232"/>
    </row>
    <row r="5031" spans="2:4" x14ac:dyDescent="0.35">
      <c r="B5031" s="99" t="s">
        <v>323</v>
      </c>
      <c r="C5031" s="232" t="s">
        <v>759</v>
      </c>
      <c r="D5031" s="243"/>
    </row>
    <row r="5032" spans="2:4" x14ac:dyDescent="0.35">
      <c r="B5032" s="99" t="s">
        <v>324</v>
      </c>
      <c r="C5032" s="232"/>
      <c r="D5032" s="243"/>
    </row>
    <row r="5033" spans="2:4" ht="16" thickBot="1" x14ac:dyDescent="0.4">
      <c r="B5033" s="32" t="s">
        <v>326</v>
      </c>
      <c r="C5033" s="234" t="s">
        <v>759</v>
      </c>
      <c r="D5033" s="244"/>
    </row>
    <row r="5034" spans="2:4" x14ac:dyDescent="0.35">
      <c r="B5034"/>
      <c r="C5034" s="2"/>
      <c r="D5034"/>
    </row>
    <row r="5035" spans="2:4" ht="16" thickBot="1" x14ac:dyDescent="0.4">
      <c r="B5035"/>
      <c r="C5035" s="2"/>
      <c r="D5035"/>
    </row>
    <row r="5036" spans="2:4" ht="16" thickBot="1" x14ac:dyDescent="0.4">
      <c r="B5036" s="23"/>
      <c r="C5036" s="208" t="str" cm="1">
        <f t="array" aca="1" ref="C5036" ca="1">HYPERLINK("#"&amp;CELL("address",INDEX('Data Items List'!C:C,MATCH("Data Item", 'Data Items List'!C:C,0))),"Return to data items list")</f>
        <v>Return to data items list</v>
      </c>
      <c r="D5036" s="209"/>
    </row>
    <row r="5037" spans="2:4" x14ac:dyDescent="0.35">
      <c r="B5037" s="31" t="s">
        <v>304</v>
      </c>
      <c r="C5037" s="235" t="s">
        <v>76</v>
      </c>
      <c r="D5037" s="236"/>
    </row>
    <row r="5038" spans="2:4" x14ac:dyDescent="0.35">
      <c r="B5038" s="99" t="s">
        <v>305</v>
      </c>
      <c r="C5038" s="231" t="s">
        <v>759</v>
      </c>
      <c r="D5038" s="245"/>
    </row>
    <row r="5039" spans="2:4" ht="36" customHeight="1" x14ac:dyDescent="0.35">
      <c r="B5039" s="99" t="s">
        <v>307</v>
      </c>
      <c r="C5039" s="231" t="s">
        <v>1407</v>
      </c>
      <c r="D5039" s="245"/>
    </row>
    <row r="5040" spans="2:4" x14ac:dyDescent="0.35">
      <c r="B5040" s="99" t="s">
        <v>309</v>
      </c>
      <c r="C5040" s="232" t="s">
        <v>1391</v>
      </c>
      <c r="D5040" s="243"/>
    </row>
    <row r="5041" spans="2:4" x14ac:dyDescent="0.35">
      <c r="B5041" s="99" t="s">
        <v>311</v>
      </c>
      <c r="C5041" s="232" t="s">
        <v>1393</v>
      </c>
      <c r="D5041" s="243"/>
    </row>
    <row r="5042" spans="2:4" x14ac:dyDescent="0.35">
      <c r="B5042" s="99" t="s">
        <v>313</v>
      </c>
      <c r="C5042" s="231" t="s">
        <v>1408</v>
      </c>
      <c r="D5042" s="232"/>
    </row>
    <row r="5043" spans="2:4" x14ac:dyDescent="0.35">
      <c r="B5043" s="99" t="s">
        <v>762</v>
      </c>
      <c r="C5043" s="103" t="s">
        <v>759</v>
      </c>
      <c r="D5043" s="104"/>
    </row>
    <row r="5044" spans="2:4" x14ac:dyDescent="0.35">
      <c r="B5044" s="99" t="s">
        <v>1985</v>
      </c>
      <c r="C5044" s="231" t="s">
        <v>316</v>
      </c>
      <c r="D5044" s="232"/>
    </row>
    <row r="5045" spans="2:4" x14ac:dyDescent="0.35">
      <c r="B5045" s="214" t="s">
        <v>317</v>
      </c>
      <c r="C5045" s="25" t="s">
        <v>318</v>
      </c>
      <c r="D5045" s="26" t="s">
        <v>319</v>
      </c>
    </row>
    <row r="5046" spans="2:4" x14ac:dyDescent="0.35">
      <c r="B5046" s="214"/>
      <c r="C5046" s="61" t="str" cm="1">
        <f t="array" aca="1" ref="C5046" ca="1">HYPERLINK("#"&amp;CELL("address",INDEX(Glossary!B:B,MATCH("Number of weeks in house provision", Glossary!B:B,0))),"Number of weeks in house provision")</f>
        <v>Number of weeks in house provision</v>
      </c>
      <c r="D5046" s="109"/>
    </row>
    <row r="5047" spans="2:4" x14ac:dyDescent="0.35">
      <c r="B5047" s="214"/>
      <c r="C5047" s="61" t="str" cm="1">
        <f t="array" aca="1" ref="C5047" ca="1">HYPERLINK("#"&amp;CELL("address",INDEX(Glossary!B:B,MATCH("Number of weeks external provision", Glossary!B:B,0))),"Number of weeks external provision")</f>
        <v>Number of weeks external provision</v>
      </c>
      <c r="D5047" s="109"/>
    </row>
    <row r="5048" spans="2:4" x14ac:dyDescent="0.35">
      <c r="B5048" s="214"/>
      <c r="C5048" s="61" t="str" cm="1">
        <f t="array" aca="1" ref="C5048" ca="1">HYPERLINK("#"&amp;CELL("address",INDEX(Glossary!B:B,MATCH("Number of weeks total provision", Glossary!B:B,0))),"Number of weeks total provision")</f>
        <v>Number of weeks total provision</v>
      </c>
      <c r="D5048" s="109"/>
    </row>
    <row r="5049" spans="2:4" x14ac:dyDescent="0.35">
      <c r="B5049" s="99" t="s">
        <v>322</v>
      </c>
      <c r="C5049" s="231" t="s">
        <v>759</v>
      </c>
      <c r="D5049" s="232"/>
    </row>
    <row r="5050" spans="2:4" x14ac:dyDescent="0.35">
      <c r="B5050" s="99" t="s">
        <v>323</v>
      </c>
      <c r="C5050" s="232" t="s">
        <v>759</v>
      </c>
      <c r="D5050" s="243"/>
    </row>
    <row r="5051" spans="2:4" x14ac:dyDescent="0.35">
      <c r="B5051" s="99" t="s">
        <v>324</v>
      </c>
      <c r="C5051" s="232"/>
      <c r="D5051" s="243"/>
    </row>
    <row r="5052" spans="2:4" ht="16" thickBot="1" x14ac:dyDescent="0.4">
      <c r="B5052" s="32" t="s">
        <v>326</v>
      </c>
      <c r="C5052" s="234" t="s">
        <v>759</v>
      </c>
      <c r="D5052" s="244"/>
    </row>
    <row r="5053" spans="2:4" x14ac:dyDescent="0.35">
      <c r="B5053"/>
      <c r="C5053" s="2"/>
      <c r="D5053"/>
    </row>
    <row r="5054" spans="2:4" ht="16" thickBot="1" x14ac:dyDescent="0.4">
      <c r="B5054"/>
      <c r="C5054" s="2"/>
      <c r="D5054"/>
    </row>
    <row r="5055" spans="2:4" ht="16" thickBot="1" x14ac:dyDescent="0.4">
      <c r="B5055" s="23"/>
      <c r="C5055" s="208" t="str" cm="1">
        <f t="array" aca="1" ref="C5055" ca="1">HYPERLINK("#"&amp;CELL("address",INDEX('Data Items List'!C:C,MATCH("Data Item", 'Data Items List'!C:C,0))),"Return to data items list")</f>
        <v>Return to data items list</v>
      </c>
      <c r="D5055" s="209"/>
    </row>
    <row r="5056" spans="2:4" x14ac:dyDescent="0.35">
      <c r="B5056" s="31" t="s">
        <v>304</v>
      </c>
      <c r="C5056" s="235" t="s">
        <v>77</v>
      </c>
      <c r="D5056" s="236"/>
    </row>
    <row r="5057" spans="2:4" x14ac:dyDescent="0.35">
      <c r="B5057" s="99" t="s">
        <v>305</v>
      </c>
      <c r="C5057" s="232" t="s">
        <v>759</v>
      </c>
      <c r="D5057" s="243"/>
    </row>
    <row r="5058" spans="2:4" ht="42.75" customHeight="1" x14ac:dyDescent="0.35">
      <c r="B5058" s="99" t="s">
        <v>307</v>
      </c>
      <c r="C5058" s="232" t="s">
        <v>1409</v>
      </c>
      <c r="D5058" s="243"/>
    </row>
    <row r="5059" spans="2:4" x14ac:dyDescent="0.35">
      <c r="B5059" s="99" t="s">
        <v>309</v>
      </c>
      <c r="C5059" s="232" t="s">
        <v>1391</v>
      </c>
      <c r="D5059" s="243"/>
    </row>
    <row r="5060" spans="2:4" x14ac:dyDescent="0.35">
      <c r="B5060" s="99" t="s">
        <v>311</v>
      </c>
      <c r="C5060" s="232" t="s">
        <v>1393</v>
      </c>
      <c r="D5060" s="243"/>
    </row>
    <row r="5061" spans="2:4" x14ac:dyDescent="0.35">
      <c r="B5061" s="99" t="s">
        <v>313</v>
      </c>
      <c r="C5061" s="231" t="s">
        <v>1408</v>
      </c>
      <c r="D5061" s="232"/>
    </row>
    <row r="5062" spans="2:4" x14ac:dyDescent="0.35">
      <c r="B5062" s="99" t="s">
        <v>762</v>
      </c>
      <c r="C5062" s="103" t="s">
        <v>759</v>
      </c>
      <c r="D5062" s="104"/>
    </row>
    <row r="5063" spans="2:4" x14ac:dyDescent="0.35">
      <c r="B5063" s="99" t="s">
        <v>1985</v>
      </c>
      <c r="C5063" s="231" t="s">
        <v>316</v>
      </c>
      <c r="D5063" s="232"/>
    </row>
    <row r="5064" spans="2:4" x14ac:dyDescent="0.35">
      <c r="B5064" s="214" t="s">
        <v>317</v>
      </c>
      <c r="C5064" s="25" t="s">
        <v>318</v>
      </c>
      <c r="D5064" s="26" t="s">
        <v>319</v>
      </c>
    </row>
    <row r="5065" spans="2:4" x14ac:dyDescent="0.35">
      <c r="B5065" s="214"/>
      <c r="C5065" s="61" t="str" cm="1">
        <f t="array" aca="1" ref="C5065" ca="1">HYPERLINK("#"&amp;CELL("address",INDEX(Glossary!B:B,MATCH("Number of weeks in house provision", Glossary!B:B,0))),"Number of weeks in house provision")</f>
        <v>Number of weeks in house provision</v>
      </c>
      <c r="D5065" s="26"/>
    </row>
    <row r="5066" spans="2:4" x14ac:dyDescent="0.35">
      <c r="B5066" s="214"/>
      <c r="C5066" s="61" t="str" cm="1">
        <f t="array" aca="1" ref="C5066" ca="1">HYPERLINK("#"&amp;CELL("address",INDEX(Glossary!B:B,MATCH("Number of weeks external provision", Glossary!B:B,0))),"Number of weeks external provision")</f>
        <v>Number of weeks external provision</v>
      </c>
      <c r="D5066" s="109"/>
    </row>
    <row r="5067" spans="2:4" x14ac:dyDescent="0.35">
      <c r="B5067" s="214"/>
      <c r="C5067" s="61" t="str" cm="1">
        <f t="array" aca="1" ref="C5067" ca="1">HYPERLINK("#"&amp;CELL("address",INDEX(Glossary!B:B,MATCH("Number of weeks total provision", Glossary!B:B,0))),"Number of weeks total provision")</f>
        <v>Number of weeks total provision</v>
      </c>
      <c r="D5067" s="109"/>
    </row>
    <row r="5068" spans="2:4" x14ac:dyDescent="0.35">
      <c r="B5068" s="99" t="s">
        <v>322</v>
      </c>
      <c r="C5068" s="231" t="s">
        <v>759</v>
      </c>
      <c r="D5068" s="232"/>
    </row>
    <row r="5069" spans="2:4" x14ac:dyDescent="0.35">
      <c r="B5069" s="99" t="s">
        <v>323</v>
      </c>
      <c r="C5069" s="232" t="s">
        <v>759</v>
      </c>
      <c r="D5069" s="243"/>
    </row>
    <row r="5070" spans="2:4" x14ac:dyDescent="0.35">
      <c r="B5070" s="99" t="s">
        <v>324</v>
      </c>
      <c r="C5070" s="232"/>
      <c r="D5070" s="243"/>
    </row>
    <row r="5071" spans="2:4" ht="16" thickBot="1" x14ac:dyDescent="0.4">
      <c r="B5071" s="32" t="s">
        <v>326</v>
      </c>
      <c r="C5071" s="234" t="s">
        <v>759</v>
      </c>
      <c r="D5071" s="244"/>
    </row>
    <row r="5072" spans="2:4" x14ac:dyDescent="0.35">
      <c r="B5072"/>
      <c r="C5072" s="2"/>
      <c r="D5072"/>
    </row>
    <row r="5073" spans="2:4" ht="16" thickBot="1" x14ac:dyDescent="0.4">
      <c r="B5073"/>
      <c r="C5073" s="2"/>
      <c r="D5073"/>
    </row>
    <row r="5074" spans="2:4" ht="16" thickBot="1" x14ac:dyDescent="0.4">
      <c r="B5074" s="23"/>
      <c r="C5074" s="208" t="str" cm="1">
        <f t="array" aca="1" ref="C5074" ca="1">HYPERLINK("#"&amp;CELL("address",INDEX('Data Items List'!C:C,MATCH("Data Item", 'Data Items List'!C:C,0))),"Return to data items list")</f>
        <v>Return to data items list</v>
      </c>
      <c r="D5074" s="209"/>
    </row>
    <row r="5075" spans="2:4" x14ac:dyDescent="0.35">
      <c r="B5075" s="31" t="s">
        <v>304</v>
      </c>
      <c r="C5075" s="235" t="s">
        <v>78</v>
      </c>
      <c r="D5075" s="236"/>
    </row>
    <row r="5076" spans="2:4" x14ac:dyDescent="0.35">
      <c r="B5076" s="99" t="s">
        <v>305</v>
      </c>
      <c r="C5076" s="232" t="s">
        <v>759</v>
      </c>
      <c r="D5076" s="243"/>
    </row>
    <row r="5077" spans="2:4" ht="45.75" customHeight="1" x14ac:dyDescent="0.35">
      <c r="B5077" s="99" t="s">
        <v>307</v>
      </c>
      <c r="C5077" s="232" t="s">
        <v>1410</v>
      </c>
      <c r="D5077" s="243"/>
    </row>
    <row r="5078" spans="2:4" x14ac:dyDescent="0.35">
      <c r="B5078" s="99" t="s">
        <v>309</v>
      </c>
      <c r="C5078" s="232" t="s">
        <v>1391</v>
      </c>
      <c r="D5078" s="243"/>
    </row>
    <row r="5079" spans="2:4" x14ac:dyDescent="0.35">
      <c r="B5079" s="99" t="s">
        <v>311</v>
      </c>
      <c r="C5079" s="232" t="s">
        <v>1393</v>
      </c>
      <c r="D5079" s="243"/>
    </row>
    <row r="5080" spans="2:4" x14ac:dyDescent="0.35">
      <c r="B5080" s="99" t="s">
        <v>313</v>
      </c>
      <c r="C5080" s="231" t="s">
        <v>1408</v>
      </c>
      <c r="D5080" s="232"/>
    </row>
    <row r="5081" spans="2:4" x14ac:dyDescent="0.35">
      <c r="B5081" s="99" t="s">
        <v>762</v>
      </c>
      <c r="C5081" s="103" t="s">
        <v>759</v>
      </c>
      <c r="D5081" s="104"/>
    </row>
    <row r="5082" spans="2:4" x14ac:dyDescent="0.35">
      <c r="B5082" s="99" t="s">
        <v>1985</v>
      </c>
      <c r="C5082" s="231" t="s">
        <v>316</v>
      </c>
      <c r="D5082" s="232"/>
    </row>
    <row r="5083" spans="2:4" x14ac:dyDescent="0.35">
      <c r="B5083" s="214" t="s">
        <v>317</v>
      </c>
      <c r="C5083" s="25" t="s">
        <v>318</v>
      </c>
      <c r="D5083" s="26" t="s">
        <v>319</v>
      </c>
    </row>
    <row r="5084" spans="2:4" x14ac:dyDescent="0.35">
      <c r="B5084" s="214"/>
      <c r="C5084" s="61" t="str" cm="1">
        <f t="array" aca="1" ref="C5084" ca="1">HYPERLINK("#"&amp;CELL("address",INDEX(Glossary!B:B,MATCH("Number of weeks in house provision", Glossary!B:B,0))),"Number of weeks in house provision")</f>
        <v>Number of weeks in house provision</v>
      </c>
      <c r="D5084" s="26"/>
    </row>
    <row r="5085" spans="2:4" x14ac:dyDescent="0.35">
      <c r="B5085" s="214"/>
      <c r="C5085" s="61" t="str" cm="1">
        <f t="array" aca="1" ref="C5085" ca="1">HYPERLINK("#"&amp;CELL("address",INDEX(Glossary!B:B,MATCH("Number of weeks external provision", Glossary!B:B,0))),"Number of weeks external provision")</f>
        <v>Number of weeks external provision</v>
      </c>
      <c r="D5085" s="109"/>
    </row>
    <row r="5086" spans="2:4" x14ac:dyDescent="0.35">
      <c r="B5086" s="214"/>
      <c r="C5086" s="61" t="str" cm="1">
        <f t="array" aca="1" ref="C5086" ca="1">HYPERLINK("#"&amp;CELL("address",INDEX(Glossary!B:B,MATCH("Number of weeks total provision", Glossary!B:B,0))),"Number of weeks total provision")</f>
        <v>Number of weeks total provision</v>
      </c>
      <c r="D5086" s="109"/>
    </row>
    <row r="5087" spans="2:4" x14ac:dyDescent="0.35">
      <c r="B5087" s="99" t="s">
        <v>322</v>
      </c>
      <c r="C5087" s="231" t="s">
        <v>759</v>
      </c>
      <c r="D5087" s="232"/>
    </row>
    <row r="5088" spans="2:4" x14ac:dyDescent="0.35">
      <c r="B5088" s="99" t="s">
        <v>323</v>
      </c>
      <c r="C5088" s="232" t="s">
        <v>759</v>
      </c>
      <c r="D5088" s="243"/>
    </row>
    <row r="5089" spans="2:4" x14ac:dyDescent="0.35">
      <c r="B5089" s="99" t="s">
        <v>324</v>
      </c>
      <c r="C5089" s="232"/>
      <c r="D5089" s="243"/>
    </row>
    <row r="5090" spans="2:4" ht="16" thickBot="1" x14ac:dyDescent="0.4">
      <c r="B5090" s="32" t="s">
        <v>326</v>
      </c>
      <c r="C5090" s="234" t="s">
        <v>759</v>
      </c>
      <c r="D5090" s="244"/>
    </row>
    <row r="5091" spans="2:4" x14ac:dyDescent="0.35">
      <c r="B5091"/>
      <c r="C5091" s="2"/>
      <c r="D5091"/>
    </row>
    <row r="5092" spans="2:4" ht="16" thickBot="1" x14ac:dyDescent="0.4">
      <c r="B5092"/>
      <c r="C5092" s="2"/>
      <c r="D5092"/>
    </row>
    <row r="5093" spans="2:4" ht="16" thickBot="1" x14ac:dyDescent="0.4">
      <c r="B5093" s="23"/>
      <c r="C5093" s="208" t="str" cm="1">
        <f t="array" aca="1" ref="C5093" ca="1">HYPERLINK("#"&amp;CELL("address",INDEX('Data Items List'!C:C,MATCH("Data Item", 'Data Items List'!C:C,0))),"Return to data items list")</f>
        <v>Return to data items list</v>
      </c>
      <c r="D5093" s="209"/>
    </row>
    <row r="5094" spans="2:4" x14ac:dyDescent="0.35">
      <c r="B5094" s="31" t="s">
        <v>304</v>
      </c>
      <c r="C5094" s="235" t="s">
        <v>79</v>
      </c>
      <c r="D5094" s="236"/>
    </row>
    <row r="5095" spans="2:4" x14ac:dyDescent="0.35">
      <c r="B5095" s="99" t="s">
        <v>305</v>
      </c>
      <c r="C5095" s="232" t="s">
        <v>759</v>
      </c>
      <c r="D5095" s="243"/>
    </row>
    <row r="5096" spans="2:4" ht="40.5" customHeight="1" x14ac:dyDescent="0.35">
      <c r="B5096" s="99" t="s">
        <v>307</v>
      </c>
      <c r="C5096" s="232" t="s">
        <v>1411</v>
      </c>
      <c r="D5096" s="243"/>
    </row>
    <row r="5097" spans="2:4" x14ac:dyDescent="0.35">
      <c r="B5097" s="99" t="s">
        <v>309</v>
      </c>
      <c r="C5097" s="232" t="s">
        <v>1391</v>
      </c>
      <c r="D5097" s="243"/>
    </row>
    <row r="5098" spans="2:4" x14ac:dyDescent="0.35">
      <c r="B5098" s="99" t="s">
        <v>311</v>
      </c>
      <c r="C5098" s="232" t="s">
        <v>1393</v>
      </c>
      <c r="D5098" s="243"/>
    </row>
    <row r="5099" spans="2:4" x14ac:dyDescent="0.35">
      <c r="B5099" s="99" t="s">
        <v>313</v>
      </c>
      <c r="C5099" s="231" t="s">
        <v>1408</v>
      </c>
      <c r="D5099" s="232"/>
    </row>
    <row r="5100" spans="2:4" x14ac:dyDescent="0.35">
      <c r="B5100" s="99" t="s">
        <v>762</v>
      </c>
      <c r="C5100" s="103" t="s">
        <v>759</v>
      </c>
      <c r="D5100" s="104"/>
    </row>
    <row r="5101" spans="2:4" x14ac:dyDescent="0.35">
      <c r="B5101" s="99" t="s">
        <v>1985</v>
      </c>
      <c r="C5101" s="231" t="s">
        <v>316</v>
      </c>
      <c r="D5101" s="232"/>
    </row>
    <row r="5102" spans="2:4" x14ac:dyDescent="0.35">
      <c r="B5102" s="214" t="s">
        <v>317</v>
      </c>
      <c r="C5102" s="25" t="s">
        <v>318</v>
      </c>
      <c r="D5102" s="26" t="s">
        <v>319</v>
      </c>
    </row>
    <row r="5103" spans="2:4" x14ac:dyDescent="0.35">
      <c r="B5103" s="214"/>
      <c r="C5103" s="61" t="str">
        <f ca="1">C5314</f>
        <v>Number of weeks in house provision</v>
      </c>
      <c r="D5103" s="109"/>
    </row>
    <row r="5104" spans="2:4" x14ac:dyDescent="0.35">
      <c r="B5104" s="214"/>
      <c r="C5104" s="61" t="str">
        <f ca="1">C5315</f>
        <v>Number of weeks external provision</v>
      </c>
      <c r="D5104" s="109"/>
    </row>
    <row r="5105" spans="2:4" x14ac:dyDescent="0.35">
      <c r="B5105" s="214"/>
      <c r="C5105" s="61" t="str" cm="1">
        <f t="array" aca="1" ref="C5105" ca="1">HYPERLINK("#"&amp;CELL("address",INDEX(Glossary!B:B,MATCH("Number of weeks total provision", Glossary!B:B,0))),"Number of weeks total provision")</f>
        <v>Number of weeks total provision</v>
      </c>
      <c r="D5105" s="109"/>
    </row>
    <row r="5106" spans="2:4" x14ac:dyDescent="0.35">
      <c r="B5106" s="99" t="s">
        <v>322</v>
      </c>
      <c r="C5106" s="231" t="s">
        <v>759</v>
      </c>
      <c r="D5106" s="232"/>
    </row>
    <row r="5107" spans="2:4" x14ac:dyDescent="0.35">
      <c r="B5107" s="99" t="s">
        <v>323</v>
      </c>
      <c r="C5107" s="232" t="s">
        <v>759</v>
      </c>
      <c r="D5107" s="243"/>
    </row>
    <row r="5108" spans="2:4" x14ac:dyDescent="0.35">
      <c r="B5108" s="99" t="s">
        <v>324</v>
      </c>
      <c r="C5108" s="232"/>
      <c r="D5108" s="243"/>
    </row>
    <row r="5109" spans="2:4" ht="16" thickBot="1" x14ac:dyDescent="0.4">
      <c r="B5109" s="32" t="s">
        <v>326</v>
      </c>
      <c r="C5109" s="234" t="s">
        <v>759</v>
      </c>
      <c r="D5109" s="244"/>
    </row>
    <row r="5110" spans="2:4" x14ac:dyDescent="0.35">
      <c r="B5110"/>
      <c r="C5110" s="2"/>
      <c r="D5110"/>
    </row>
    <row r="5111" spans="2:4" ht="16" thickBot="1" x14ac:dyDescent="0.4">
      <c r="B5111"/>
      <c r="C5111" s="2"/>
      <c r="D5111"/>
    </row>
    <row r="5112" spans="2:4" ht="16" thickBot="1" x14ac:dyDescent="0.4">
      <c r="B5112" s="23"/>
      <c r="C5112" s="208" t="str" cm="1">
        <f t="array" aca="1" ref="C5112" ca="1">HYPERLINK("#"&amp;CELL("address",INDEX('Data Items List'!C:C,MATCH("Data Item", 'Data Items List'!C:C,0))),"Return to data items list")</f>
        <v>Return to data items list</v>
      </c>
      <c r="D5112" s="209"/>
    </row>
    <row r="5113" spans="2:4" x14ac:dyDescent="0.35">
      <c r="B5113" s="31" t="s">
        <v>304</v>
      </c>
      <c r="C5113" s="235" t="s">
        <v>80</v>
      </c>
      <c r="D5113" s="236"/>
    </row>
    <row r="5114" spans="2:4" x14ac:dyDescent="0.35">
      <c r="B5114" s="99" t="s">
        <v>305</v>
      </c>
      <c r="C5114" s="232" t="s">
        <v>759</v>
      </c>
      <c r="D5114" s="243"/>
    </row>
    <row r="5115" spans="2:4" ht="63.75" customHeight="1" x14ac:dyDescent="0.35">
      <c r="B5115" s="99" t="s">
        <v>307</v>
      </c>
      <c r="C5115" s="232" t="s">
        <v>1412</v>
      </c>
      <c r="D5115" s="243"/>
    </row>
    <row r="5116" spans="2:4" x14ac:dyDescent="0.35">
      <c r="B5116" s="99" t="s">
        <v>309</v>
      </c>
      <c r="C5116" s="232" t="s">
        <v>1391</v>
      </c>
      <c r="D5116" s="243"/>
    </row>
    <row r="5117" spans="2:4" x14ac:dyDescent="0.35">
      <c r="B5117" s="99" t="s">
        <v>311</v>
      </c>
      <c r="C5117" s="232" t="s">
        <v>1413</v>
      </c>
      <c r="D5117" s="243"/>
    </row>
    <row r="5118" spans="2:4" x14ac:dyDescent="0.35">
      <c r="B5118" s="99" t="s">
        <v>313</v>
      </c>
      <c r="C5118" s="231" t="s">
        <v>1402</v>
      </c>
      <c r="D5118" s="232"/>
    </row>
    <row r="5119" spans="2:4" x14ac:dyDescent="0.35">
      <c r="B5119" s="99" t="s">
        <v>762</v>
      </c>
      <c r="C5119" s="103" t="s">
        <v>759</v>
      </c>
      <c r="D5119" s="104"/>
    </row>
    <row r="5120" spans="2:4" x14ac:dyDescent="0.35">
      <c r="B5120" s="99" t="s">
        <v>1985</v>
      </c>
      <c r="C5120" s="231" t="s">
        <v>316</v>
      </c>
      <c r="D5120" s="232"/>
    </row>
    <row r="5121" spans="2:4" x14ac:dyDescent="0.35">
      <c r="B5121" s="214" t="s">
        <v>317</v>
      </c>
      <c r="C5121" s="25" t="s">
        <v>318</v>
      </c>
      <c r="D5121" s="26" t="s">
        <v>319</v>
      </c>
    </row>
    <row r="5122" spans="2:4" x14ac:dyDescent="0.35">
      <c r="B5122" s="214"/>
      <c r="C5122" s="92" t="str" cm="1">
        <f t="array" aca="1" ref="C5122" ca="1">HYPERLINK("#"&amp;CELL("address",INDEX(Glossary!B:B,MATCH("Nursing care", Glossary!B:B,0))),"Nursing")</f>
        <v>Nursing</v>
      </c>
      <c r="D5122" s="26"/>
    </row>
    <row r="5123" spans="2:4" x14ac:dyDescent="0.35">
      <c r="B5123" s="214"/>
      <c r="C5123" s="92" t="str" cm="1">
        <f t="array" aca="1" ref="C5123" ca="1">HYPERLINK("#"&amp;CELL("address",INDEX(Glossary!B:B,MATCH("Residential Care", Glossary!B:B,0))),"Residential")</f>
        <v>Residential</v>
      </c>
      <c r="D5123" s="26"/>
    </row>
    <row r="5124" spans="2:4" x14ac:dyDescent="0.35">
      <c r="B5124" s="214"/>
      <c r="C5124" s="68" t="s">
        <v>1414</v>
      </c>
      <c r="D5124" s="26"/>
    </row>
    <row r="5125" spans="2:4" x14ac:dyDescent="0.35">
      <c r="B5125" s="214"/>
      <c r="C5125" s="68" t="s">
        <v>1415</v>
      </c>
      <c r="D5125" s="26"/>
    </row>
    <row r="5126" spans="2:4" x14ac:dyDescent="0.35">
      <c r="B5126" s="214"/>
      <c r="C5126" s="68" t="s">
        <v>1416</v>
      </c>
      <c r="D5126" s="26"/>
    </row>
    <row r="5127" spans="2:4" x14ac:dyDescent="0.35">
      <c r="B5127" s="214"/>
      <c r="C5127" s="69" t="s">
        <v>1417</v>
      </c>
      <c r="D5127" s="109"/>
    </row>
    <row r="5128" spans="2:4" x14ac:dyDescent="0.35">
      <c r="B5128" s="214"/>
      <c r="C5128" s="69" t="s">
        <v>1418</v>
      </c>
      <c r="D5128" s="109"/>
    </row>
    <row r="5129" spans="2:4" x14ac:dyDescent="0.35">
      <c r="B5129" s="214"/>
      <c r="C5129" s="69" t="s">
        <v>1419</v>
      </c>
      <c r="D5129" s="109"/>
    </row>
    <row r="5130" spans="2:4" x14ac:dyDescent="0.35">
      <c r="B5130" s="99" t="s">
        <v>322</v>
      </c>
      <c r="C5130" s="231" t="s">
        <v>759</v>
      </c>
      <c r="D5130" s="232"/>
    </row>
    <row r="5131" spans="2:4" x14ac:dyDescent="0.35">
      <c r="B5131" s="99" t="s">
        <v>323</v>
      </c>
      <c r="C5131" s="232" t="s">
        <v>759</v>
      </c>
      <c r="D5131" s="243"/>
    </row>
    <row r="5132" spans="2:4" x14ac:dyDescent="0.35">
      <c r="B5132" s="99" t="s">
        <v>324</v>
      </c>
      <c r="C5132" s="232"/>
      <c r="D5132" s="243"/>
    </row>
    <row r="5133" spans="2:4" ht="16" thickBot="1" x14ac:dyDescent="0.4">
      <c r="B5133" s="32" t="s">
        <v>326</v>
      </c>
      <c r="C5133" s="234" t="s">
        <v>759</v>
      </c>
      <c r="D5133" s="244"/>
    </row>
    <row r="5134" spans="2:4" x14ac:dyDescent="0.35">
      <c r="B5134"/>
      <c r="C5134" s="2"/>
      <c r="D5134"/>
    </row>
    <row r="5135" spans="2:4" ht="16" thickBot="1" x14ac:dyDescent="0.4">
      <c r="B5135"/>
      <c r="C5135" s="2"/>
      <c r="D5135"/>
    </row>
    <row r="5136" spans="2:4" ht="16" thickBot="1" x14ac:dyDescent="0.4">
      <c r="B5136" s="23"/>
      <c r="C5136" s="208" t="str" cm="1">
        <f t="array" aca="1" ref="C5136" ca="1">HYPERLINK("#"&amp;CELL("address",INDEX('Data Items List'!C:C,MATCH("Data Item", 'Data Items List'!C:C,0))),"Return to data items list")</f>
        <v>Return to data items list</v>
      </c>
      <c r="D5136" s="209"/>
    </row>
    <row r="5137" spans="2:4" x14ac:dyDescent="0.35">
      <c r="B5137" s="31" t="s">
        <v>304</v>
      </c>
      <c r="C5137" s="235" t="s">
        <v>81</v>
      </c>
      <c r="D5137" s="236"/>
    </row>
    <row r="5138" spans="2:4" x14ac:dyDescent="0.35">
      <c r="B5138" s="99" t="s">
        <v>305</v>
      </c>
      <c r="C5138" s="232"/>
      <c r="D5138" s="243"/>
    </row>
    <row r="5139" spans="2:4" x14ac:dyDescent="0.35">
      <c r="B5139" s="99" t="s">
        <v>307</v>
      </c>
      <c r="C5139" s="232" t="s">
        <v>1412</v>
      </c>
      <c r="D5139" s="243"/>
    </row>
    <row r="5140" spans="2:4" x14ac:dyDescent="0.35">
      <c r="B5140" s="99" t="s">
        <v>309</v>
      </c>
      <c r="C5140" s="232" t="s">
        <v>1391</v>
      </c>
      <c r="D5140" s="243"/>
    </row>
    <row r="5141" spans="2:4" x14ac:dyDescent="0.35">
      <c r="B5141" s="99" t="s">
        <v>311</v>
      </c>
      <c r="C5141" s="232" t="s">
        <v>1420</v>
      </c>
      <c r="D5141" s="243"/>
    </row>
    <row r="5142" spans="2:4" x14ac:dyDescent="0.35">
      <c r="B5142" s="99" t="s">
        <v>313</v>
      </c>
      <c r="C5142" s="231" t="s">
        <v>1402</v>
      </c>
      <c r="D5142" s="232"/>
    </row>
    <row r="5143" spans="2:4" x14ac:dyDescent="0.35">
      <c r="B5143" s="99" t="s">
        <v>762</v>
      </c>
      <c r="C5143" s="103" t="s">
        <v>759</v>
      </c>
      <c r="D5143" s="104"/>
    </row>
    <row r="5144" spans="2:4" x14ac:dyDescent="0.35">
      <c r="B5144" s="99" t="s">
        <v>1985</v>
      </c>
      <c r="C5144" s="231" t="s">
        <v>316</v>
      </c>
      <c r="D5144" s="232"/>
    </row>
    <row r="5145" spans="2:4" x14ac:dyDescent="0.35">
      <c r="B5145" s="214" t="s">
        <v>317</v>
      </c>
      <c r="C5145" s="25" t="s">
        <v>318</v>
      </c>
      <c r="D5145" s="26" t="s">
        <v>319</v>
      </c>
    </row>
    <row r="5146" spans="2:4" x14ac:dyDescent="0.35">
      <c r="B5146" s="214"/>
      <c r="C5146" s="92" t="str" cm="1">
        <f t="array" aca="1" ref="C5146" ca="1">HYPERLINK("#"&amp;CELL("address",INDEX(Glossary!B:B,MATCH("Nursing care", Glossary!B:B,0))),"Nursing")</f>
        <v>Nursing</v>
      </c>
      <c r="D5146" s="26"/>
    </row>
    <row r="5147" spans="2:4" x14ac:dyDescent="0.35">
      <c r="B5147" s="214"/>
      <c r="C5147" s="92" t="str" cm="1">
        <f t="array" aca="1" ref="C5147" ca="1">HYPERLINK("#"&amp;CELL("address",INDEX(Glossary!B:B,MATCH("Residential Care", Glossary!B:B,0))),"Residential")</f>
        <v>Residential</v>
      </c>
      <c r="D5147" s="26"/>
    </row>
    <row r="5148" spans="2:4" x14ac:dyDescent="0.35">
      <c r="B5148" s="214"/>
      <c r="C5148" s="68" t="s">
        <v>1414</v>
      </c>
      <c r="D5148" s="26"/>
    </row>
    <row r="5149" spans="2:4" x14ac:dyDescent="0.35">
      <c r="B5149" s="214"/>
      <c r="C5149" s="68" t="s">
        <v>1415</v>
      </c>
      <c r="D5149" s="26"/>
    </row>
    <row r="5150" spans="2:4" x14ac:dyDescent="0.35">
      <c r="B5150" s="214"/>
      <c r="C5150" s="68" t="s">
        <v>1416</v>
      </c>
      <c r="D5150" s="26"/>
    </row>
    <row r="5151" spans="2:4" x14ac:dyDescent="0.35">
      <c r="B5151" s="214"/>
      <c r="C5151" s="69" t="s">
        <v>1417</v>
      </c>
      <c r="D5151" s="26"/>
    </row>
    <row r="5152" spans="2:4" x14ac:dyDescent="0.35">
      <c r="B5152" s="214"/>
      <c r="C5152" s="69" t="s">
        <v>1418</v>
      </c>
      <c r="D5152" s="109"/>
    </row>
    <row r="5153" spans="2:4" x14ac:dyDescent="0.35">
      <c r="B5153" s="214"/>
      <c r="C5153" s="69" t="s">
        <v>1419</v>
      </c>
      <c r="D5153" s="109"/>
    </row>
    <row r="5154" spans="2:4" x14ac:dyDescent="0.35">
      <c r="B5154" s="99" t="s">
        <v>322</v>
      </c>
      <c r="C5154" s="231" t="s">
        <v>759</v>
      </c>
      <c r="D5154" s="232"/>
    </row>
    <row r="5155" spans="2:4" x14ac:dyDescent="0.35">
      <c r="B5155" s="99" t="s">
        <v>323</v>
      </c>
      <c r="C5155" s="231" t="s">
        <v>759</v>
      </c>
      <c r="D5155" s="232"/>
    </row>
    <row r="5156" spans="2:4" x14ac:dyDescent="0.35">
      <c r="B5156" s="99" t="s">
        <v>324</v>
      </c>
      <c r="C5156" s="231"/>
      <c r="D5156" s="232"/>
    </row>
    <row r="5157" spans="2:4" ht="16" thickBot="1" x14ac:dyDescent="0.4">
      <c r="B5157" s="32" t="s">
        <v>326</v>
      </c>
      <c r="C5157" s="233" t="s">
        <v>759</v>
      </c>
      <c r="D5157" s="234"/>
    </row>
    <row r="5158" spans="2:4" x14ac:dyDescent="0.35">
      <c r="B5158"/>
      <c r="C5158" s="2"/>
      <c r="D5158"/>
    </row>
    <row r="5159" spans="2:4" ht="16" thickBot="1" x14ac:dyDescent="0.4">
      <c r="B5159"/>
      <c r="C5159" s="2"/>
      <c r="D5159"/>
    </row>
    <row r="5160" spans="2:4" ht="16" thickBot="1" x14ac:dyDescent="0.4">
      <c r="B5160" s="23"/>
      <c r="C5160" s="208" t="str" cm="1">
        <f t="array" aca="1" ref="C5160" ca="1">HYPERLINK("#"&amp;CELL("address",INDEX('Data Items List'!C:C,MATCH("Data Item", 'Data Items List'!C:C,0))),"Return to data items list")</f>
        <v>Return to data items list</v>
      </c>
      <c r="D5160" s="209"/>
    </row>
    <row r="5161" spans="2:4" x14ac:dyDescent="0.35">
      <c r="B5161" s="31" t="s">
        <v>304</v>
      </c>
      <c r="C5161" s="235" t="s">
        <v>1421</v>
      </c>
      <c r="D5161" s="236"/>
    </row>
    <row r="5162" spans="2:4" x14ac:dyDescent="0.35">
      <c r="B5162" s="99" t="s">
        <v>305</v>
      </c>
      <c r="C5162" s="231" t="s">
        <v>759</v>
      </c>
      <c r="D5162" s="232"/>
    </row>
    <row r="5163" spans="2:4" x14ac:dyDescent="0.35">
      <c r="B5163" s="99" t="s">
        <v>307</v>
      </c>
      <c r="C5163" s="239" t="s">
        <v>1422</v>
      </c>
      <c r="D5163" s="240"/>
    </row>
    <row r="5164" spans="2:4" x14ac:dyDescent="0.35">
      <c r="B5164" s="99" t="s">
        <v>309</v>
      </c>
      <c r="C5164" s="231" t="s">
        <v>1391</v>
      </c>
      <c r="D5164" s="232"/>
    </row>
    <row r="5165" spans="2:4" x14ac:dyDescent="0.35">
      <c r="B5165" s="99" t="s">
        <v>311</v>
      </c>
      <c r="C5165" s="231" t="s">
        <v>1423</v>
      </c>
      <c r="D5165" s="232"/>
    </row>
    <row r="5166" spans="2:4" x14ac:dyDescent="0.35">
      <c r="B5166" s="99" t="s">
        <v>313</v>
      </c>
      <c r="C5166" s="231" t="s">
        <v>1398</v>
      </c>
      <c r="D5166" s="232"/>
    </row>
    <row r="5167" spans="2:4" x14ac:dyDescent="0.35">
      <c r="B5167" s="99" t="s">
        <v>762</v>
      </c>
      <c r="C5167" s="103" t="s">
        <v>759</v>
      </c>
      <c r="D5167" s="104"/>
    </row>
    <row r="5168" spans="2:4" x14ac:dyDescent="0.35">
      <c r="B5168" s="99" t="s">
        <v>1985</v>
      </c>
      <c r="C5168" s="231" t="s">
        <v>316</v>
      </c>
      <c r="D5168" s="232"/>
    </row>
    <row r="5169" spans="2:4" x14ac:dyDescent="0.35">
      <c r="B5169" s="214" t="s">
        <v>317</v>
      </c>
      <c r="C5169" s="70" t="s">
        <v>318</v>
      </c>
      <c r="D5169" s="71" t="s">
        <v>319</v>
      </c>
    </row>
    <row r="5170" spans="2:4" x14ac:dyDescent="0.35">
      <c r="B5170" s="214"/>
      <c r="C5170" s="241" t="str" cm="1">
        <f t="array" aca="1" ref="C5170" ca="1">HYPERLINK("#"&amp;CELL("address",INDEX(Glossary!B:B,MATCH("capital charges", Glossary!B:B,0))),"Capital Charges")</f>
        <v>Capital Charges</v>
      </c>
      <c r="D5170" s="67" t="s">
        <v>1424</v>
      </c>
    </row>
    <row r="5171" spans="2:4" x14ac:dyDescent="0.35">
      <c r="B5171" s="214"/>
      <c r="C5171" s="242"/>
      <c r="D5171" s="67" t="s">
        <v>1425</v>
      </c>
    </row>
    <row r="5172" spans="2:4" x14ac:dyDescent="0.35">
      <c r="B5172" s="214"/>
      <c r="C5172" s="107" t="str" cm="1">
        <f t="array" aca="1" ref="C5172" ca="1">HYPERLINK("#"&amp;CELL("address",INDEX(Glossary!B:B,MATCH("Net Current Expenditure", Glossary!B:B,0))),"Net Current Expenditure")</f>
        <v>Net Current Expenditure</v>
      </c>
      <c r="D5172" s="67"/>
    </row>
    <row r="5173" spans="2:4" x14ac:dyDescent="0.35">
      <c r="B5173" s="214"/>
      <c r="C5173" s="61" t="str" cm="1">
        <f t="array" aca="1" ref="C5173" ca="1">HYPERLINK("#"&amp;CELL("address",INDEX(Glossary!B:B,MATCH("Gross Current Expenditure", Glossary!B:B,0))),"Gross Current Expenditure")</f>
        <v>Gross Current Expenditure</v>
      </c>
      <c r="D5173" s="109"/>
    </row>
    <row r="5174" spans="2:4" x14ac:dyDescent="0.35">
      <c r="B5174" s="214"/>
      <c r="C5174" s="61" t="str" cm="1">
        <f t="array" aca="1" ref="C5174" ca="1">HYPERLINK("#"&amp;CELL("address",INDEX(Glossary!B:B,MATCH("Gross SSMSS", Glossary!B:B,0))),"Gross SSMSS")</f>
        <v>Gross SSMSS</v>
      </c>
      <c r="D5174" s="109" t="s">
        <v>1426</v>
      </c>
    </row>
    <row r="5175" spans="2:4" x14ac:dyDescent="0.35">
      <c r="B5175" s="99" t="s">
        <v>322</v>
      </c>
      <c r="C5175" s="231" t="s">
        <v>759</v>
      </c>
      <c r="D5175" s="232"/>
    </row>
    <row r="5176" spans="2:4" x14ac:dyDescent="0.35">
      <c r="B5176" s="99" t="s">
        <v>323</v>
      </c>
      <c r="C5176" s="231" t="s">
        <v>759</v>
      </c>
      <c r="D5176" s="232"/>
    </row>
    <row r="5177" spans="2:4" x14ac:dyDescent="0.35">
      <c r="B5177" s="99" t="s">
        <v>324</v>
      </c>
      <c r="C5177" s="231"/>
      <c r="D5177" s="232"/>
    </row>
    <row r="5178" spans="2:4" ht="16" thickBot="1" x14ac:dyDescent="0.4">
      <c r="B5178" s="32" t="s">
        <v>326</v>
      </c>
      <c r="C5178" s="233" t="s">
        <v>759</v>
      </c>
      <c r="D5178" s="234"/>
    </row>
    <row r="5179" spans="2:4" x14ac:dyDescent="0.35">
      <c r="B5179"/>
      <c r="C5179" s="2"/>
      <c r="D5179"/>
    </row>
    <row r="5180" spans="2:4" ht="16" thickBot="1" x14ac:dyDescent="0.4">
      <c r="B5180"/>
      <c r="C5180" s="2"/>
      <c r="D5180"/>
    </row>
    <row r="5181" spans="2:4" ht="16" thickBot="1" x14ac:dyDescent="0.4">
      <c r="B5181" s="23"/>
      <c r="C5181" s="208" t="str" cm="1">
        <f t="array" aca="1" ref="C5181" ca="1">HYPERLINK("#"&amp;CELL("address",INDEX('Data Items List'!C:C,MATCH("Data Item", 'Data Items List'!C:C,0))),"Return to data items list")</f>
        <v>Return to data items list</v>
      </c>
      <c r="D5181" s="209"/>
    </row>
    <row r="5182" spans="2:4" x14ac:dyDescent="0.35">
      <c r="B5182" s="31" t="s">
        <v>304</v>
      </c>
      <c r="C5182" s="235" t="s">
        <v>87</v>
      </c>
      <c r="D5182" s="236"/>
    </row>
    <row r="5183" spans="2:4" x14ac:dyDescent="0.35">
      <c r="B5183" s="99" t="s">
        <v>305</v>
      </c>
      <c r="C5183" s="231" t="s">
        <v>759</v>
      </c>
      <c r="D5183" s="232"/>
    </row>
    <row r="5184" spans="2:4" x14ac:dyDescent="0.35">
      <c r="B5184" s="99" t="s">
        <v>307</v>
      </c>
      <c r="C5184" s="231" t="s">
        <v>1427</v>
      </c>
      <c r="D5184" s="232"/>
    </row>
    <row r="5185" spans="2:4" x14ac:dyDescent="0.35">
      <c r="B5185" s="99" t="s">
        <v>309</v>
      </c>
      <c r="C5185" s="231" t="s">
        <v>1391</v>
      </c>
      <c r="D5185" s="232"/>
    </row>
    <row r="5186" spans="2:4" x14ac:dyDescent="0.35">
      <c r="B5186" s="99" t="s">
        <v>311</v>
      </c>
      <c r="C5186" s="231" t="s">
        <v>1428</v>
      </c>
      <c r="D5186" s="232"/>
    </row>
    <row r="5187" spans="2:4" x14ac:dyDescent="0.35">
      <c r="B5187" s="99" t="s">
        <v>313</v>
      </c>
      <c r="C5187" s="231" t="s">
        <v>1398</v>
      </c>
      <c r="D5187" s="232"/>
    </row>
    <row r="5188" spans="2:4" x14ac:dyDescent="0.35">
      <c r="B5188" s="99" t="s">
        <v>762</v>
      </c>
      <c r="C5188" s="103" t="s">
        <v>759</v>
      </c>
      <c r="D5188" s="104"/>
    </row>
    <row r="5189" spans="2:4" x14ac:dyDescent="0.35">
      <c r="B5189" s="99" t="s">
        <v>1985</v>
      </c>
      <c r="C5189" s="231" t="s">
        <v>316</v>
      </c>
      <c r="D5189" s="232"/>
    </row>
    <row r="5190" spans="2:4" x14ac:dyDescent="0.35">
      <c r="B5190" s="214" t="s">
        <v>317</v>
      </c>
      <c r="C5190" s="25" t="s">
        <v>318</v>
      </c>
      <c r="D5190" s="26" t="s">
        <v>319</v>
      </c>
    </row>
    <row r="5191" spans="2:4" x14ac:dyDescent="0.35">
      <c r="B5191" s="214"/>
      <c r="C5191" s="75" t="str" cm="1">
        <f t="array" aca="1" ref="C5191" ca="1">HYPERLINK("#"&amp;CELL("address",INDEX(Glossary!B:B,MATCH("Social Support: Substance Misuse Support", Glossary!B:B,0))),"Social Support: Substance Misuse Support")</f>
        <v>Social Support: Substance Misuse Support</v>
      </c>
      <c r="D5191" s="109"/>
    </row>
    <row r="5192" spans="2:4" x14ac:dyDescent="0.35">
      <c r="B5192" s="214"/>
      <c r="C5192" s="75" t="str" cm="1">
        <f t="array" aca="1" ref="C5192" ca="1">HYPERLINK("#"&amp;CELL("address",INDEX(Glossary!B:B,MATCH("Social Support: Asylum Seeker Support", Glossary!B:B,0))),"Social Support: Asylum Seeker Support")</f>
        <v>Social Support: Asylum Seeker Support</v>
      </c>
      <c r="D5192" s="109"/>
    </row>
    <row r="5193" spans="2:4" x14ac:dyDescent="0.35">
      <c r="B5193" s="214"/>
      <c r="C5193" s="237" t="str" cm="1">
        <f t="array" aca="1" ref="C5193" ca="1">HYPERLINK("#"&amp;CELL("address",INDEX(Glossary!B:B,MATCH("Social Support: Support to Carer", Glossary!B:B,0))),"Social Support: Support to Carer")</f>
        <v>Social Support: Support to Carer</v>
      </c>
      <c r="D5193" s="72" t="s">
        <v>1415</v>
      </c>
    </row>
    <row r="5194" spans="2:4" x14ac:dyDescent="0.35">
      <c r="B5194" s="214"/>
      <c r="C5194" s="238"/>
      <c r="D5194" s="72" t="s">
        <v>1429</v>
      </c>
    </row>
    <row r="5195" spans="2:4" x14ac:dyDescent="0.35">
      <c r="B5195" s="214"/>
      <c r="C5195" s="75" t="str" cm="1">
        <f t="array" aca="1" ref="C5195" ca="1">HYPERLINK("#"&amp;CELL("address",INDEX(Glossary!B:B,MATCH("Social Support: Support for Social Isolation/Other", Glossary!B:B,0))),"Social Support: Support for Social Isolation/Other")</f>
        <v>Social Support: Support for Social Isolation/Other</v>
      </c>
      <c r="D5195" s="109"/>
    </row>
    <row r="5196" spans="2:4" x14ac:dyDescent="0.35">
      <c r="B5196" s="214"/>
      <c r="C5196" s="75" t="str" cm="1">
        <f t="array" aca="1" ref="C5196" ca="1">HYPERLINK("#"&amp;CELL("address",INDEX(Glossary!B:B,MATCH("Assistive Equipment and Technology", Glossary!B:B,0))),"Assistive Equipment and Technology")</f>
        <v>Assistive Equipment and Technology</v>
      </c>
      <c r="D5196" s="109"/>
    </row>
    <row r="5197" spans="2:4" x14ac:dyDescent="0.35">
      <c r="B5197" s="214"/>
      <c r="C5197" s="75" t="str" cm="1">
        <f t="array" aca="1" ref="C5197" ca="1">HYPERLINK("#"&amp;CELL("address",INDEX(Glossary!B:B,MATCH("Social Care Activities", Glossary!B:B,0))),"Social Care Activities")</f>
        <v>Social Care Activities</v>
      </c>
      <c r="D5197" s="109"/>
    </row>
    <row r="5198" spans="2:4" x14ac:dyDescent="0.35">
      <c r="B5198" s="214"/>
      <c r="C5198" s="75" t="str" cm="1">
        <f t="array" aca="1" ref="C5198" ca="1">HYPERLINK("#"&amp;CELL("address",INDEX(Glossary!B:B,MATCH("Information and Early Intervention", Glossary!B:B,0))),"Information and Early Intervention")</f>
        <v>Information and Early Intervention</v>
      </c>
      <c r="D5198" s="109"/>
    </row>
    <row r="5199" spans="2:4" x14ac:dyDescent="0.35">
      <c r="B5199" s="214"/>
      <c r="C5199" s="75" t="str" cm="1">
        <f t="array" aca="1" ref="C5199" ca="1">HYPERLINK("#"&amp;CELL("address",INDEX(Glossary!B:B,MATCH("Commissioning and Service Delivery ", Glossary!B:B,0))),"Commissioning and Service Delivery ")</f>
        <v xml:space="preserve">Commissioning and Service Delivery </v>
      </c>
      <c r="D5199" s="109"/>
    </row>
    <row r="5200" spans="2:4" x14ac:dyDescent="0.35">
      <c r="B5200" s="99" t="s">
        <v>322</v>
      </c>
      <c r="C5200" s="231" t="s">
        <v>759</v>
      </c>
      <c r="D5200" s="232"/>
    </row>
    <row r="5201" spans="2:4" x14ac:dyDescent="0.35">
      <c r="B5201" s="99" t="s">
        <v>323</v>
      </c>
      <c r="C5201" s="231" t="s">
        <v>759</v>
      </c>
      <c r="D5201" s="232"/>
    </row>
    <row r="5202" spans="2:4" x14ac:dyDescent="0.35">
      <c r="B5202" s="99" t="s">
        <v>324</v>
      </c>
      <c r="C5202" s="231"/>
      <c r="D5202" s="232"/>
    </row>
    <row r="5203" spans="2:4" ht="16" thickBot="1" x14ac:dyDescent="0.4">
      <c r="B5203" s="32" t="s">
        <v>326</v>
      </c>
      <c r="C5203" s="233" t="s">
        <v>759</v>
      </c>
      <c r="D5203" s="234"/>
    </row>
    <row r="5204" spans="2:4" x14ac:dyDescent="0.35">
      <c r="B5204"/>
      <c r="C5204" s="2"/>
      <c r="D5204"/>
    </row>
    <row r="5205" spans="2:4" ht="16" thickBot="1" x14ac:dyDescent="0.4">
      <c r="B5205"/>
      <c r="C5205" s="2"/>
      <c r="D5205"/>
    </row>
    <row r="5206" spans="2:4" ht="16" thickBot="1" x14ac:dyDescent="0.4">
      <c r="B5206" s="23"/>
      <c r="C5206" s="208" t="str" cm="1">
        <f t="array" aca="1" ref="C5206" ca="1">HYPERLINK("#"&amp;CELL("address",INDEX('Data Items List'!C:C,MATCH("Data Item", 'Data Items List'!C:C,0))),"Return to data items list")</f>
        <v>Return to data items list</v>
      </c>
      <c r="D5206" s="209"/>
    </row>
    <row r="5207" spans="2:4" x14ac:dyDescent="0.35">
      <c r="B5207" s="31" t="s">
        <v>304</v>
      </c>
      <c r="C5207" s="235" t="s">
        <v>94</v>
      </c>
      <c r="D5207" s="236"/>
    </row>
    <row r="5208" spans="2:4" x14ac:dyDescent="0.35">
      <c r="B5208" s="99" t="s">
        <v>305</v>
      </c>
      <c r="C5208" s="231" t="s">
        <v>1102</v>
      </c>
      <c r="D5208" s="232"/>
    </row>
    <row r="5209" spans="2:4" x14ac:dyDescent="0.35">
      <c r="B5209" s="99" t="s">
        <v>307</v>
      </c>
      <c r="C5209" s="231" t="s">
        <v>1430</v>
      </c>
      <c r="D5209" s="232"/>
    </row>
    <row r="5210" spans="2:4" x14ac:dyDescent="0.35">
      <c r="B5210" s="99" t="s">
        <v>309</v>
      </c>
      <c r="C5210" s="231" t="s">
        <v>1391</v>
      </c>
      <c r="D5210" s="232"/>
    </row>
    <row r="5211" spans="2:4" x14ac:dyDescent="0.35">
      <c r="B5211" s="99" t="s">
        <v>311</v>
      </c>
      <c r="C5211" s="231" t="s">
        <v>1431</v>
      </c>
      <c r="D5211" s="232"/>
    </row>
    <row r="5212" spans="2:4" x14ac:dyDescent="0.35">
      <c r="B5212" s="99" t="s">
        <v>313</v>
      </c>
      <c r="C5212" s="231" t="s">
        <v>1398</v>
      </c>
      <c r="D5212" s="232"/>
    </row>
    <row r="5213" spans="2:4" x14ac:dyDescent="0.35">
      <c r="B5213" s="99" t="s">
        <v>762</v>
      </c>
      <c r="C5213" s="103" t="s">
        <v>759</v>
      </c>
      <c r="D5213" s="104"/>
    </row>
    <row r="5214" spans="2:4" x14ac:dyDescent="0.35">
      <c r="B5214" s="99" t="s">
        <v>1985</v>
      </c>
      <c r="C5214" s="231" t="s">
        <v>316</v>
      </c>
      <c r="D5214" s="232"/>
    </row>
    <row r="5215" spans="2:4" x14ac:dyDescent="0.35">
      <c r="B5215" s="214" t="s">
        <v>317</v>
      </c>
      <c r="C5215" s="25" t="s">
        <v>318</v>
      </c>
      <c r="D5215" s="26" t="s">
        <v>319</v>
      </c>
    </row>
    <row r="5216" spans="2:4" x14ac:dyDescent="0.35">
      <c r="B5216" s="214"/>
      <c r="C5216" s="108" t="s">
        <v>339</v>
      </c>
      <c r="D5216" s="26"/>
    </row>
    <row r="5217" spans="2:4" x14ac:dyDescent="0.35">
      <c r="B5217" s="214"/>
      <c r="C5217" s="108" t="s">
        <v>342</v>
      </c>
      <c r="D5217" s="26"/>
    </row>
    <row r="5218" spans="2:4" x14ac:dyDescent="0.35">
      <c r="B5218" s="214"/>
      <c r="C5218" s="108" t="s">
        <v>346</v>
      </c>
      <c r="D5218" s="26"/>
    </row>
    <row r="5219" spans="2:4" x14ac:dyDescent="0.35">
      <c r="B5219" s="214"/>
      <c r="C5219" s="1" t="s">
        <v>347</v>
      </c>
      <c r="D5219" s="109"/>
    </row>
    <row r="5220" spans="2:4" x14ac:dyDescent="0.35">
      <c r="B5220" s="214"/>
      <c r="C5220" s="1" t="s">
        <v>348</v>
      </c>
      <c r="D5220" s="109"/>
    </row>
    <row r="5221" spans="2:4" x14ac:dyDescent="0.35">
      <c r="B5221" s="99" t="s">
        <v>322</v>
      </c>
      <c r="C5221" s="231" t="s">
        <v>759</v>
      </c>
      <c r="D5221" s="232"/>
    </row>
    <row r="5222" spans="2:4" x14ac:dyDescent="0.35">
      <c r="B5222" s="99" t="s">
        <v>323</v>
      </c>
      <c r="C5222" s="231" t="s">
        <v>759</v>
      </c>
      <c r="D5222" s="232"/>
    </row>
    <row r="5223" spans="2:4" x14ac:dyDescent="0.35">
      <c r="B5223" s="99" t="s">
        <v>324</v>
      </c>
      <c r="C5223" s="231"/>
      <c r="D5223" s="232"/>
    </row>
    <row r="5224" spans="2:4" ht="16" thickBot="1" x14ac:dyDescent="0.4">
      <c r="B5224" s="32" t="s">
        <v>326</v>
      </c>
      <c r="C5224" s="233" t="s">
        <v>759</v>
      </c>
      <c r="D5224" s="234"/>
    </row>
    <row r="5225" spans="2:4" x14ac:dyDescent="0.35">
      <c r="B5225"/>
      <c r="C5225" s="2"/>
      <c r="D5225"/>
    </row>
    <row r="5226" spans="2:4" ht="16" thickBot="1" x14ac:dyDescent="0.4">
      <c r="B5226"/>
      <c r="C5226" s="2"/>
      <c r="D5226"/>
    </row>
    <row r="5227" spans="2:4" ht="16" thickBot="1" x14ac:dyDescent="0.4">
      <c r="B5227" s="23"/>
      <c r="C5227" s="208" t="str" cm="1">
        <f t="array" aca="1" ref="C5227" ca="1">HYPERLINK("#"&amp;CELL("address",INDEX('Data Items List'!C:C,MATCH("Data Item", 'Data Items List'!C:C,0))),"Return to data items list")</f>
        <v>Return to data items list</v>
      </c>
      <c r="D5227" s="209"/>
    </row>
    <row r="5228" spans="2:4" x14ac:dyDescent="0.35">
      <c r="B5228" s="31" t="s">
        <v>304</v>
      </c>
      <c r="C5228" s="235" t="s">
        <v>261</v>
      </c>
      <c r="D5228" s="236"/>
    </row>
    <row r="5229" spans="2:4" x14ac:dyDescent="0.35">
      <c r="B5229" s="99" t="s">
        <v>305</v>
      </c>
      <c r="C5229" s="231" t="s">
        <v>759</v>
      </c>
      <c r="D5229" s="232"/>
    </row>
    <row r="5230" spans="2:4" x14ac:dyDescent="0.35">
      <c r="B5230" s="99" t="s">
        <v>307</v>
      </c>
      <c r="C5230" s="231" t="s">
        <v>1432</v>
      </c>
      <c r="D5230" s="232"/>
    </row>
    <row r="5231" spans="2:4" x14ac:dyDescent="0.35">
      <c r="B5231" s="99" t="s">
        <v>309</v>
      </c>
      <c r="C5231" s="231" t="s">
        <v>1391</v>
      </c>
      <c r="D5231" s="232"/>
    </row>
    <row r="5232" spans="2:4" x14ac:dyDescent="0.35">
      <c r="B5232" s="99" t="s">
        <v>311</v>
      </c>
      <c r="C5232" s="231" t="s">
        <v>262</v>
      </c>
      <c r="D5232" s="232"/>
    </row>
    <row r="5233" spans="2:4" x14ac:dyDescent="0.35">
      <c r="B5233" s="99" t="s">
        <v>313</v>
      </c>
      <c r="C5233" s="231" t="s">
        <v>1398</v>
      </c>
      <c r="D5233" s="232"/>
    </row>
    <row r="5234" spans="2:4" x14ac:dyDescent="0.35">
      <c r="B5234" s="99" t="s">
        <v>762</v>
      </c>
      <c r="C5234" s="103" t="s">
        <v>759</v>
      </c>
      <c r="D5234" s="104"/>
    </row>
    <row r="5235" spans="2:4" x14ac:dyDescent="0.35">
      <c r="B5235" s="99" t="s">
        <v>1985</v>
      </c>
      <c r="C5235" s="231" t="s">
        <v>1433</v>
      </c>
      <c r="D5235" s="232"/>
    </row>
    <row r="5236" spans="2:4" x14ac:dyDescent="0.35">
      <c r="B5236" s="214" t="s">
        <v>317</v>
      </c>
      <c r="C5236" s="25" t="s">
        <v>318</v>
      </c>
      <c r="D5236" s="26" t="s">
        <v>319</v>
      </c>
    </row>
    <row r="5237" spans="2:4" x14ac:dyDescent="0.35">
      <c r="B5237" s="214"/>
      <c r="C5237" s="108" t="s">
        <v>1434</v>
      </c>
      <c r="D5237" s="26"/>
    </row>
    <row r="5238" spans="2:4" x14ac:dyDescent="0.35">
      <c r="B5238" s="214"/>
      <c r="C5238" s="108" t="s">
        <v>1435</v>
      </c>
      <c r="D5238" s="26"/>
    </row>
    <row r="5239" spans="2:4" x14ac:dyDescent="0.35">
      <c r="B5239" s="214"/>
      <c r="C5239" s="108" t="s">
        <v>1436</v>
      </c>
      <c r="D5239" s="26"/>
    </row>
    <row r="5240" spans="2:4" x14ac:dyDescent="0.35">
      <c r="B5240" s="214"/>
      <c r="C5240" s="108" t="s">
        <v>1437</v>
      </c>
      <c r="D5240" s="26"/>
    </row>
    <row r="5241" spans="2:4" x14ac:dyDescent="0.35">
      <c r="B5241" s="214"/>
      <c r="C5241" s="108" t="s">
        <v>1438</v>
      </c>
      <c r="D5241" s="26"/>
    </row>
    <row r="5242" spans="2:4" x14ac:dyDescent="0.35">
      <c r="B5242" s="214"/>
      <c r="C5242" s="108" t="s">
        <v>1439</v>
      </c>
      <c r="D5242" s="26"/>
    </row>
    <row r="5243" spans="2:4" x14ac:dyDescent="0.35">
      <c r="B5243" s="214"/>
      <c r="C5243" s="108" t="s">
        <v>1440</v>
      </c>
      <c r="D5243" s="26"/>
    </row>
    <row r="5244" spans="2:4" x14ac:dyDescent="0.35">
      <c r="B5244" s="214"/>
      <c r="C5244" s="108" t="s">
        <v>1441</v>
      </c>
      <c r="D5244" s="26"/>
    </row>
    <row r="5245" spans="2:4" x14ac:dyDescent="0.35">
      <c r="B5245" s="214"/>
      <c r="C5245" s="108" t="s">
        <v>1442</v>
      </c>
      <c r="D5245" s="26"/>
    </row>
    <row r="5246" spans="2:4" x14ac:dyDescent="0.35">
      <c r="B5246" s="214"/>
      <c r="C5246" s="108" t="s">
        <v>1443</v>
      </c>
      <c r="D5246" s="26"/>
    </row>
    <row r="5247" spans="2:4" x14ac:dyDescent="0.35">
      <c r="B5247" s="214"/>
      <c r="C5247" s="108" t="s">
        <v>1444</v>
      </c>
      <c r="D5247" s="26"/>
    </row>
    <row r="5248" spans="2:4" x14ac:dyDescent="0.35">
      <c r="B5248" s="214"/>
      <c r="C5248" s="108" t="s">
        <v>1445</v>
      </c>
      <c r="D5248" s="26"/>
    </row>
    <row r="5249" spans="2:4" x14ac:dyDescent="0.35">
      <c r="B5249" s="214"/>
      <c r="C5249" s="108" t="s">
        <v>1446</v>
      </c>
      <c r="D5249" s="26"/>
    </row>
    <row r="5250" spans="2:4" x14ac:dyDescent="0.35">
      <c r="B5250" s="214"/>
      <c r="C5250" s="108" t="s">
        <v>1447</v>
      </c>
      <c r="D5250" s="26"/>
    </row>
    <row r="5251" spans="2:4" x14ac:dyDescent="0.35">
      <c r="B5251" s="214"/>
      <c r="C5251" s="108" t="s">
        <v>1448</v>
      </c>
      <c r="D5251" s="26"/>
    </row>
    <row r="5252" spans="2:4" x14ac:dyDescent="0.35">
      <c r="B5252" s="214"/>
      <c r="C5252" s="108" t="s">
        <v>1449</v>
      </c>
      <c r="D5252" s="26"/>
    </row>
    <row r="5253" spans="2:4" x14ac:dyDescent="0.35">
      <c r="B5253" s="214"/>
      <c r="C5253" s="1" t="s">
        <v>1450</v>
      </c>
      <c r="D5253" s="109"/>
    </row>
    <row r="5254" spans="2:4" x14ac:dyDescent="0.35">
      <c r="B5254" s="214"/>
      <c r="C5254" s="1" t="s">
        <v>1451</v>
      </c>
      <c r="D5254" s="109"/>
    </row>
    <row r="5255" spans="2:4" x14ac:dyDescent="0.35">
      <c r="B5255" s="99" t="s">
        <v>322</v>
      </c>
      <c r="C5255" s="231" t="s">
        <v>759</v>
      </c>
      <c r="D5255" s="232"/>
    </row>
    <row r="5256" spans="2:4" x14ac:dyDescent="0.35">
      <c r="B5256" s="99" t="s">
        <v>323</v>
      </c>
      <c r="C5256" s="231" t="s">
        <v>759</v>
      </c>
      <c r="D5256" s="232"/>
    </row>
    <row r="5257" spans="2:4" x14ac:dyDescent="0.35">
      <c r="B5257" s="99" t="s">
        <v>324</v>
      </c>
      <c r="C5257" s="231"/>
      <c r="D5257" s="232"/>
    </row>
    <row r="5258" spans="2:4" ht="16" thickBot="1" x14ac:dyDescent="0.4">
      <c r="B5258" s="32" t="s">
        <v>326</v>
      </c>
      <c r="C5258" s="233" t="s">
        <v>759</v>
      </c>
      <c r="D5258" s="234"/>
    </row>
    <row r="5259" spans="2:4" x14ac:dyDescent="0.35">
      <c r="B5259"/>
      <c r="C5259" s="2"/>
      <c r="D5259"/>
    </row>
    <row r="5260" spans="2:4" ht="16" thickBot="1" x14ac:dyDescent="0.4">
      <c r="B5260"/>
      <c r="C5260" s="2"/>
      <c r="D5260"/>
    </row>
    <row r="5261" spans="2:4" ht="16" thickBot="1" x14ac:dyDescent="0.4">
      <c r="B5261" s="23"/>
      <c r="C5261" s="208" t="str" cm="1">
        <f t="array" aca="1" ref="C5261" ca="1">HYPERLINK("#"&amp;CELL("address",INDEX('Data Items List'!C:C,MATCH("Data Item", 'Data Items List'!C:C,0))),"Return to data items list")</f>
        <v>Return to data items list</v>
      </c>
      <c r="D5261" s="209"/>
    </row>
    <row r="5262" spans="2:4" x14ac:dyDescent="0.35">
      <c r="B5262" s="31" t="s">
        <v>304</v>
      </c>
      <c r="C5262" s="235" t="s">
        <v>262</v>
      </c>
      <c r="D5262" s="236"/>
    </row>
    <row r="5263" spans="2:4" x14ac:dyDescent="0.35">
      <c r="B5263" s="99" t="s">
        <v>305</v>
      </c>
      <c r="C5263" s="231"/>
      <c r="D5263" s="232"/>
    </row>
    <row r="5264" spans="2:4" x14ac:dyDescent="0.35">
      <c r="B5264" s="99" t="s">
        <v>307</v>
      </c>
      <c r="C5264" s="231" t="s">
        <v>1432</v>
      </c>
      <c r="D5264" s="232"/>
    </row>
    <row r="5265" spans="2:4" x14ac:dyDescent="0.35">
      <c r="B5265" s="99" t="s">
        <v>309</v>
      </c>
      <c r="C5265" s="231" t="s">
        <v>1391</v>
      </c>
      <c r="D5265" s="232"/>
    </row>
    <row r="5266" spans="2:4" x14ac:dyDescent="0.35">
      <c r="B5266" s="99" t="s">
        <v>311</v>
      </c>
      <c r="C5266" s="231" t="s">
        <v>262</v>
      </c>
      <c r="D5266" s="232"/>
    </row>
    <row r="5267" spans="2:4" x14ac:dyDescent="0.35">
      <c r="B5267" s="99" t="s">
        <v>313</v>
      </c>
      <c r="C5267" s="231" t="s">
        <v>1398</v>
      </c>
      <c r="D5267" s="232"/>
    </row>
    <row r="5268" spans="2:4" x14ac:dyDescent="0.35">
      <c r="B5268" s="99" t="s">
        <v>762</v>
      </c>
      <c r="C5268" s="103" t="s">
        <v>759</v>
      </c>
      <c r="D5268" s="104"/>
    </row>
    <row r="5269" spans="2:4" x14ac:dyDescent="0.35">
      <c r="B5269" s="99" t="s">
        <v>1985</v>
      </c>
      <c r="C5269" s="231" t="s">
        <v>1433</v>
      </c>
      <c r="D5269" s="232"/>
    </row>
    <row r="5270" spans="2:4" x14ac:dyDescent="0.35">
      <c r="B5270" s="214" t="s">
        <v>317</v>
      </c>
      <c r="C5270" s="25" t="s">
        <v>318</v>
      </c>
      <c r="D5270" s="26" t="s">
        <v>319</v>
      </c>
    </row>
    <row r="5271" spans="2:4" x14ac:dyDescent="0.35">
      <c r="B5271" s="214"/>
      <c r="C5271" s="108" t="s">
        <v>1452</v>
      </c>
      <c r="D5271" s="26"/>
    </row>
    <row r="5272" spans="2:4" x14ac:dyDescent="0.35">
      <c r="B5272" s="214"/>
      <c r="C5272" s="107" t="str" cm="1">
        <f t="array" aca="1" ref="C5272" ca="1">HYPERLINK("#"&amp;CELL("address",INDEX(Glossary!B:B,MATCH("Running Expenses", Glossary!B:B,0))),"Running Expenses")</f>
        <v>Running Expenses</v>
      </c>
      <c r="D5272" s="26"/>
    </row>
    <row r="5273" spans="2:4" x14ac:dyDescent="0.35">
      <c r="B5273" s="214"/>
      <c r="C5273" s="107" t="str" cm="1">
        <f t="array" aca="1" ref="C5273" ca="1">HYPERLINK("#"&amp;CELL("address",INDEX(Glossary!B:B,MATCH("Total Expenditure", Glossary!B:B,0))),"Total Expenditure")</f>
        <v>Total Expenditure</v>
      </c>
      <c r="D5273" s="26"/>
    </row>
    <row r="5274" spans="2:4" x14ac:dyDescent="0.35">
      <c r="B5274" s="214"/>
      <c r="C5274" s="107" t="str" cm="1">
        <f t="array" aca="1" ref="C5274" ca="1">HYPERLINK("#"&amp;CELL("address",INDEX(Glossary!B:B,MATCH("Sales, Fees &amp; Charges", Glossary!B:B,0))),"Sales, Fees &amp; Charges")</f>
        <v>Sales, Fees &amp; Charges</v>
      </c>
      <c r="D5274" s="26"/>
    </row>
    <row r="5275" spans="2:4" x14ac:dyDescent="0.35">
      <c r="B5275" s="214"/>
      <c r="C5275" s="107" t="str" cm="1">
        <f t="array" aca="1" ref="C5275" ca="1">HYPERLINK("#"&amp;CELL("address",INDEX(Glossary!B:B,MATCH("Other income", Glossary!B:B,0))),"Other income")</f>
        <v>Other income</v>
      </c>
      <c r="D5275" s="26"/>
    </row>
    <row r="5276" spans="2:4" x14ac:dyDescent="0.35">
      <c r="B5276" s="214"/>
      <c r="C5276" s="107" t="str" cm="1">
        <f t="array" aca="1" ref="C5276" ca="1">HYPERLINK("#"&amp;CELL("address",INDEX(Glossary!B:B,MATCH("Total Income", Glossary!B:B,0))),"Total Income")</f>
        <v>Total Income</v>
      </c>
      <c r="D5276" s="26"/>
    </row>
    <row r="5277" spans="2:4" x14ac:dyDescent="0.35">
      <c r="B5277" s="214"/>
      <c r="C5277" s="108" t="s">
        <v>1453</v>
      </c>
      <c r="D5277" s="26"/>
    </row>
    <row r="5278" spans="2:4" x14ac:dyDescent="0.35">
      <c r="B5278" s="214"/>
      <c r="C5278" s="1" t="s">
        <v>1454</v>
      </c>
      <c r="D5278" s="109"/>
    </row>
    <row r="5279" spans="2:4" x14ac:dyDescent="0.35">
      <c r="B5279" s="214"/>
      <c r="C5279" s="1" t="s">
        <v>1455</v>
      </c>
      <c r="D5279" s="109"/>
    </row>
    <row r="5280" spans="2:4" x14ac:dyDescent="0.35">
      <c r="B5280" s="99" t="s">
        <v>322</v>
      </c>
      <c r="C5280" s="231" t="s">
        <v>759</v>
      </c>
      <c r="D5280" s="232"/>
    </row>
    <row r="5281" spans="2:4" x14ac:dyDescent="0.35">
      <c r="B5281" s="99" t="s">
        <v>323</v>
      </c>
      <c r="C5281" s="231" t="s">
        <v>759</v>
      </c>
      <c r="D5281" s="232"/>
    </row>
    <row r="5282" spans="2:4" x14ac:dyDescent="0.35">
      <c r="B5282" s="99" t="s">
        <v>324</v>
      </c>
      <c r="C5282" s="231"/>
      <c r="D5282" s="232"/>
    </row>
    <row r="5283" spans="2:4" ht="16" thickBot="1" x14ac:dyDescent="0.4">
      <c r="B5283" s="32" t="s">
        <v>326</v>
      </c>
      <c r="C5283" s="233" t="s">
        <v>759</v>
      </c>
      <c r="D5283" s="234"/>
    </row>
    <row r="5284" spans="2:4" x14ac:dyDescent="0.35">
      <c r="B5284"/>
      <c r="C5284" s="2"/>
      <c r="D5284"/>
    </row>
    <row r="5285" spans="2:4" ht="16" thickBot="1" x14ac:dyDescent="0.4">
      <c r="B5285"/>
      <c r="C5285" s="2"/>
      <c r="D5285"/>
    </row>
    <row r="5286" spans="2:4" ht="16" thickBot="1" x14ac:dyDescent="0.4">
      <c r="B5286" s="23"/>
      <c r="C5286" s="208" t="str" cm="1">
        <f t="array" aca="1" ref="C5286" ca="1">HYPERLINK("#"&amp;CELL("address",INDEX('Data Items List'!C:C,MATCH("Data Item", 'Data Items List'!C:C,0))),"Return to data items list")</f>
        <v>Return to data items list</v>
      </c>
      <c r="D5286" s="209"/>
    </row>
    <row r="5287" spans="2:4" x14ac:dyDescent="0.35">
      <c r="B5287" s="31" t="s">
        <v>304</v>
      </c>
      <c r="C5287" s="235" t="s">
        <v>281</v>
      </c>
      <c r="D5287" s="236"/>
    </row>
    <row r="5288" spans="2:4" x14ac:dyDescent="0.35">
      <c r="B5288" s="99" t="s">
        <v>305</v>
      </c>
      <c r="C5288" s="231" t="s">
        <v>759</v>
      </c>
      <c r="D5288" s="232"/>
    </row>
    <row r="5289" spans="2:4" x14ac:dyDescent="0.35">
      <c r="B5289" s="99" t="s">
        <v>307</v>
      </c>
      <c r="C5289" s="231" t="s">
        <v>1456</v>
      </c>
      <c r="D5289" s="232"/>
    </row>
    <row r="5290" spans="2:4" x14ac:dyDescent="0.35">
      <c r="B5290" s="99" t="s">
        <v>309</v>
      </c>
      <c r="C5290" s="231" t="s">
        <v>1391</v>
      </c>
      <c r="D5290" s="232"/>
    </row>
    <row r="5291" spans="2:4" x14ac:dyDescent="0.35">
      <c r="B5291" s="99" t="s">
        <v>311</v>
      </c>
      <c r="C5291" s="231" t="s">
        <v>1457</v>
      </c>
      <c r="D5291" s="232"/>
    </row>
    <row r="5292" spans="2:4" x14ac:dyDescent="0.35">
      <c r="B5292" s="99" t="s">
        <v>313</v>
      </c>
      <c r="C5292" s="231" t="s">
        <v>1402</v>
      </c>
      <c r="D5292" s="232"/>
    </row>
    <row r="5293" spans="2:4" x14ac:dyDescent="0.35">
      <c r="B5293" s="99" t="s">
        <v>762</v>
      </c>
      <c r="C5293" s="103" t="s">
        <v>759</v>
      </c>
      <c r="D5293" s="104"/>
    </row>
    <row r="5294" spans="2:4" x14ac:dyDescent="0.35">
      <c r="B5294" s="99" t="s">
        <v>1985</v>
      </c>
      <c r="C5294" s="231" t="s">
        <v>316</v>
      </c>
      <c r="D5294" s="232"/>
    </row>
    <row r="5295" spans="2:4" x14ac:dyDescent="0.35">
      <c r="B5295" s="214" t="s">
        <v>317</v>
      </c>
      <c r="C5295" s="25" t="s">
        <v>318</v>
      </c>
      <c r="D5295" s="26" t="s">
        <v>319</v>
      </c>
    </row>
    <row r="5296" spans="2:4" x14ac:dyDescent="0.35">
      <c r="B5296" s="214"/>
      <c r="C5296" s="1" t="s">
        <v>1458</v>
      </c>
      <c r="D5296" s="109"/>
    </row>
    <row r="5297" spans="2:4" x14ac:dyDescent="0.35">
      <c r="B5297" s="214"/>
      <c r="C5297" s="1" t="s">
        <v>1459</v>
      </c>
      <c r="D5297" s="109"/>
    </row>
    <row r="5298" spans="2:4" x14ac:dyDescent="0.35">
      <c r="B5298" s="99" t="s">
        <v>322</v>
      </c>
      <c r="C5298" s="231" t="s">
        <v>759</v>
      </c>
      <c r="D5298" s="232"/>
    </row>
    <row r="5299" spans="2:4" x14ac:dyDescent="0.35">
      <c r="B5299" s="99" t="s">
        <v>323</v>
      </c>
      <c r="C5299" s="231" t="s">
        <v>759</v>
      </c>
      <c r="D5299" s="232"/>
    </row>
    <row r="5300" spans="2:4" x14ac:dyDescent="0.35">
      <c r="B5300" s="99" t="s">
        <v>324</v>
      </c>
      <c r="C5300" s="231"/>
      <c r="D5300" s="232"/>
    </row>
    <row r="5301" spans="2:4" ht="16" thickBot="1" x14ac:dyDescent="0.4">
      <c r="B5301" s="32" t="s">
        <v>326</v>
      </c>
      <c r="C5301" s="233" t="s">
        <v>759</v>
      </c>
      <c r="D5301" s="234"/>
    </row>
    <row r="5302" spans="2:4" x14ac:dyDescent="0.35">
      <c r="B5302"/>
      <c r="C5302" s="2"/>
      <c r="D5302"/>
    </row>
    <row r="5303" spans="2:4" ht="16" thickBot="1" x14ac:dyDescent="0.4">
      <c r="B5303"/>
      <c r="C5303" s="2"/>
      <c r="D5303"/>
    </row>
    <row r="5304" spans="2:4" ht="16" thickBot="1" x14ac:dyDescent="0.4">
      <c r="B5304" s="23"/>
      <c r="C5304" s="208" t="str" cm="1">
        <f t="array" aca="1" ref="C5304" ca="1">HYPERLINK("#"&amp;CELL("address",INDEX('Data Items List'!C:C,MATCH("Data Item", 'Data Items List'!C:C,0))),"Return to data items list")</f>
        <v>Return to data items list</v>
      </c>
      <c r="D5304" s="209"/>
    </row>
    <row r="5305" spans="2:4" x14ac:dyDescent="0.35">
      <c r="B5305" s="31" t="s">
        <v>304</v>
      </c>
      <c r="C5305" s="235" t="s">
        <v>282</v>
      </c>
      <c r="D5305" s="236"/>
    </row>
    <row r="5306" spans="2:4" x14ac:dyDescent="0.35">
      <c r="B5306" s="99" t="s">
        <v>305</v>
      </c>
      <c r="C5306" s="231" t="s">
        <v>759</v>
      </c>
      <c r="D5306" s="232"/>
    </row>
    <row r="5307" spans="2:4" x14ac:dyDescent="0.35">
      <c r="B5307" s="99" t="s">
        <v>307</v>
      </c>
      <c r="C5307" s="231" t="s">
        <v>1460</v>
      </c>
      <c r="D5307" s="232"/>
    </row>
    <row r="5308" spans="2:4" x14ac:dyDescent="0.35">
      <c r="B5308" s="99" t="s">
        <v>309</v>
      </c>
      <c r="C5308" s="231" t="s">
        <v>1391</v>
      </c>
      <c r="D5308" s="232"/>
    </row>
    <row r="5309" spans="2:4" x14ac:dyDescent="0.35">
      <c r="B5309" s="99" t="s">
        <v>311</v>
      </c>
      <c r="C5309" s="231" t="s">
        <v>1393</v>
      </c>
      <c r="D5309" s="232"/>
    </row>
    <row r="5310" spans="2:4" x14ac:dyDescent="0.35">
      <c r="B5310" s="99" t="s">
        <v>313</v>
      </c>
      <c r="C5310" s="231" t="s">
        <v>1461</v>
      </c>
      <c r="D5310" s="232"/>
    </row>
    <row r="5311" spans="2:4" x14ac:dyDescent="0.35">
      <c r="B5311" s="99" t="s">
        <v>762</v>
      </c>
      <c r="C5311" s="103" t="s">
        <v>759</v>
      </c>
      <c r="D5311" s="104"/>
    </row>
    <row r="5312" spans="2:4" x14ac:dyDescent="0.35">
      <c r="B5312" s="99" t="s">
        <v>1985</v>
      </c>
      <c r="C5312" s="231" t="s">
        <v>316</v>
      </c>
      <c r="D5312" s="232"/>
    </row>
    <row r="5313" spans="2:4" x14ac:dyDescent="0.35">
      <c r="B5313" s="214" t="s">
        <v>317</v>
      </c>
      <c r="C5313" s="25" t="s">
        <v>318</v>
      </c>
      <c r="D5313" s="26" t="s">
        <v>319</v>
      </c>
    </row>
    <row r="5314" spans="2:4" x14ac:dyDescent="0.35">
      <c r="B5314" s="214"/>
      <c r="C5314" s="61" t="str" cm="1">
        <f t="array" aca="1" ref="C5314" ca="1">HYPERLINK("#"&amp;CELL("address",INDEX(Glossary!B:B,MATCH("Number of weeks in house provision", Glossary!B:B,0))),"Number of weeks in house provision")</f>
        <v>Number of weeks in house provision</v>
      </c>
      <c r="D5314" s="109"/>
    </row>
    <row r="5315" spans="2:4" x14ac:dyDescent="0.35">
      <c r="B5315" s="214"/>
      <c r="C5315" s="61" t="str" cm="1">
        <f t="array" aca="1" ref="C5315" ca="1">HYPERLINK("#"&amp;CELL("address",INDEX(Glossary!B:B,MATCH("Number of weeks external provision", Glossary!B:B,0))),"Number of weeks external provision")</f>
        <v>Number of weeks external provision</v>
      </c>
      <c r="D5315" s="109"/>
    </row>
    <row r="5316" spans="2:4" x14ac:dyDescent="0.35">
      <c r="B5316" s="214"/>
      <c r="C5316" s="61" t="str" cm="1">
        <f t="array" aca="1" ref="C5316" ca="1">HYPERLINK("#"&amp;CELL("address",INDEX(Glossary!B:B,MATCH("Number of weeks total provision", Glossary!B:B,0))),"Number of weeks total provision")</f>
        <v>Number of weeks total provision</v>
      </c>
      <c r="D5316" s="109"/>
    </row>
    <row r="5317" spans="2:4" x14ac:dyDescent="0.35">
      <c r="B5317" s="99" t="s">
        <v>322</v>
      </c>
      <c r="C5317" s="231" t="s">
        <v>759</v>
      </c>
      <c r="D5317" s="232"/>
    </row>
    <row r="5318" spans="2:4" x14ac:dyDescent="0.35">
      <c r="B5318" s="99" t="s">
        <v>323</v>
      </c>
      <c r="C5318" s="231" t="s">
        <v>759</v>
      </c>
      <c r="D5318" s="232"/>
    </row>
    <row r="5319" spans="2:4" x14ac:dyDescent="0.35">
      <c r="B5319" s="99" t="s">
        <v>324</v>
      </c>
      <c r="C5319" s="231"/>
      <c r="D5319" s="232"/>
    </row>
    <row r="5320" spans="2:4" ht="16" thickBot="1" x14ac:dyDescent="0.4">
      <c r="B5320" s="32" t="s">
        <v>326</v>
      </c>
      <c r="C5320" s="233" t="s">
        <v>759</v>
      </c>
      <c r="D5320" s="234"/>
    </row>
    <row r="5321" spans="2:4" x14ac:dyDescent="0.35">
      <c r="B5321"/>
      <c r="C5321" s="2"/>
      <c r="D5321"/>
    </row>
    <row r="5322" spans="2:4" ht="16" thickBot="1" x14ac:dyDescent="0.4">
      <c r="B5322"/>
      <c r="C5322" s="2"/>
      <c r="D5322"/>
    </row>
    <row r="5323" spans="2:4" ht="16" thickBot="1" x14ac:dyDescent="0.4">
      <c r="B5323" s="23"/>
      <c r="C5323" s="208" t="str" cm="1">
        <f t="array" aca="1" ref="C5323" ca="1">HYPERLINK("#"&amp;CELL("address",INDEX('Data Items List'!C:C,MATCH("Data Item", 'Data Items List'!C:C,0))),"Return to data items list")</f>
        <v>Return to data items list</v>
      </c>
      <c r="D5323" s="209"/>
    </row>
    <row r="5324" spans="2:4" x14ac:dyDescent="0.35">
      <c r="B5324" s="31" t="s">
        <v>304</v>
      </c>
      <c r="C5324" s="235" t="s">
        <v>1462</v>
      </c>
      <c r="D5324" s="236"/>
    </row>
    <row r="5325" spans="2:4" x14ac:dyDescent="0.35">
      <c r="B5325" s="99" t="s">
        <v>305</v>
      </c>
      <c r="C5325" s="231" t="s">
        <v>759</v>
      </c>
      <c r="D5325" s="232"/>
    </row>
    <row r="5326" spans="2:4" x14ac:dyDescent="0.35">
      <c r="B5326" s="99" t="s">
        <v>307</v>
      </c>
      <c r="C5326" s="231" t="s">
        <v>1463</v>
      </c>
      <c r="D5326" s="232"/>
    </row>
    <row r="5327" spans="2:4" x14ac:dyDescent="0.35">
      <c r="B5327" s="99" t="s">
        <v>309</v>
      </c>
      <c r="C5327" s="231" t="s">
        <v>1391</v>
      </c>
      <c r="D5327" s="232"/>
    </row>
    <row r="5328" spans="2:4" x14ac:dyDescent="0.35">
      <c r="B5328" s="99" t="s">
        <v>311</v>
      </c>
      <c r="C5328" s="231" t="s">
        <v>1464</v>
      </c>
      <c r="D5328" s="232"/>
    </row>
    <row r="5329" spans="2:4" x14ac:dyDescent="0.35">
      <c r="B5329" s="99" t="s">
        <v>313</v>
      </c>
      <c r="C5329" s="231" t="s">
        <v>1465</v>
      </c>
      <c r="D5329" s="232"/>
    </row>
    <row r="5330" spans="2:4" x14ac:dyDescent="0.35">
      <c r="B5330" s="99" t="s">
        <v>762</v>
      </c>
      <c r="C5330" s="103" t="s">
        <v>759</v>
      </c>
      <c r="D5330" s="104"/>
    </row>
    <row r="5331" spans="2:4" x14ac:dyDescent="0.35">
      <c r="B5331" s="99" t="s">
        <v>1985</v>
      </c>
      <c r="C5331" s="231" t="s">
        <v>1465</v>
      </c>
      <c r="D5331" s="232"/>
    </row>
    <row r="5332" spans="2:4" x14ac:dyDescent="0.35">
      <c r="B5332" s="214" t="s">
        <v>317</v>
      </c>
      <c r="C5332" s="25" t="s">
        <v>318</v>
      </c>
      <c r="D5332" s="26" t="s">
        <v>319</v>
      </c>
    </row>
    <row r="5333" spans="2:4" x14ac:dyDescent="0.35">
      <c r="B5333" s="214"/>
      <c r="C5333" s="73" t="s">
        <v>1466</v>
      </c>
      <c r="D5333" s="74" t="s">
        <v>1466</v>
      </c>
    </row>
    <row r="5334" spans="2:4" x14ac:dyDescent="0.35">
      <c r="B5334" s="214"/>
      <c r="C5334" s="93" t="str" cm="1">
        <f t="array" aca="1" ref="C5334" ca="1">HYPERLINK("#"&amp;CELL("address",INDEX(Glossary!B:B,MATCH("Nursing care", Glossary!B:B,0))),"Nursing")</f>
        <v>Nursing</v>
      </c>
      <c r="D5334" s="74" t="s">
        <v>1466</v>
      </c>
    </row>
    <row r="5335" spans="2:4" x14ac:dyDescent="0.35">
      <c r="B5335" s="214"/>
      <c r="C5335" s="93" t="str" cm="1">
        <f t="array" aca="1" ref="C5335" ca="1">HYPERLINK("#"&amp;CELL("address",INDEX(Glossary!B:B,MATCH("Residential Care", Glossary!B:B,0))),"Residential")</f>
        <v>Residential</v>
      </c>
      <c r="D5335" s="74" t="s">
        <v>1466</v>
      </c>
    </row>
    <row r="5336" spans="2:4" x14ac:dyDescent="0.35">
      <c r="B5336" s="214"/>
      <c r="C5336" s="93" t="str" cm="1">
        <f t="array" aca="1" ref="C5336" ca="1">HYPERLINK("#"&amp;CELL("address",INDEX(Glossary!B:B,MATCH("Residential Care", Glossary!B:B,0))),"Residential")</f>
        <v>Residential</v>
      </c>
      <c r="D5336" s="74" t="s">
        <v>1467</v>
      </c>
    </row>
    <row r="5337" spans="2:4" x14ac:dyDescent="0.35">
      <c r="B5337" s="214"/>
      <c r="C5337" s="93" t="str" cm="1">
        <f t="array" aca="1" ref="C5337" ca="1">HYPERLINK("#"&amp;CELL("address",INDEX(Glossary!B:B,MATCH("Residential Care", Glossary!B:B,0))),"Residential")</f>
        <v>Residential</v>
      </c>
      <c r="D5337" s="74" t="s">
        <v>1468</v>
      </c>
    </row>
    <row r="5338" spans="2:4" x14ac:dyDescent="0.35">
      <c r="B5338" s="99" t="s">
        <v>322</v>
      </c>
      <c r="C5338" s="231" t="s">
        <v>1465</v>
      </c>
      <c r="D5338" s="232"/>
    </row>
    <row r="5339" spans="2:4" x14ac:dyDescent="0.35">
      <c r="B5339" s="99" t="s">
        <v>323</v>
      </c>
      <c r="C5339" s="231" t="s">
        <v>759</v>
      </c>
      <c r="D5339" s="232"/>
    </row>
    <row r="5340" spans="2:4" x14ac:dyDescent="0.35">
      <c r="B5340" s="99" t="s">
        <v>324</v>
      </c>
      <c r="C5340" s="231"/>
      <c r="D5340" s="232"/>
    </row>
    <row r="5341" spans="2:4" ht="16" thickBot="1" x14ac:dyDescent="0.4">
      <c r="B5341" s="32" t="s">
        <v>326</v>
      </c>
      <c r="C5341" s="233" t="s">
        <v>759</v>
      </c>
      <c r="D5341" s="234"/>
    </row>
    <row r="5343" spans="2:4" ht="18" x14ac:dyDescent="0.4">
      <c r="B5343" s="155" t="s">
        <v>1469</v>
      </c>
      <c r="C5343" s="153"/>
      <c r="D5343" s="154"/>
    </row>
    <row r="5344" spans="2:4" ht="16" thickBot="1" x14ac:dyDescent="0.4"/>
    <row r="5345" spans="2:4" ht="16" thickBot="1" x14ac:dyDescent="0.4">
      <c r="B5345" s="77"/>
      <c r="C5345" s="208" t="str" cm="1">
        <f t="array" aca="1" ref="C5345" ca="1">HYPERLINK("#"&amp;CELL("address",INDEX('Data Items List'!C:C,MATCH("Data Item", 'Data Items List'!C:C,0))),"Return to data items list")</f>
        <v>Return to data items list</v>
      </c>
      <c r="D5345" s="209"/>
    </row>
    <row r="5346" spans="2:4" x14ac:dyDescent="0.35">
      <c r="B5346" s="31" t="s">
        <v>304</v>
      </c>
      <c r="C5346" s="215" t="s">
        <v>2</v>
      </c>
      <c r="D5346" s="211"/>
    </row>
    <row r="5347" spans="2:4" x14ac:dyDescent="0.35">
      <c r="B5347" s="99" t="s">
        <v>305</v>
      </c>
      <c r="C5347" s="78" t="s">
        <v>759</v>
      </c>
      <c r="D5347" s="79"/>
    </row>
    <row r="5348" spans="2:4" x14ac:dyDescent="0.35">
      <c r="B5348" s="99" t="s">
        <v>307</v>
      </c>
      <c r="C5348" s="203" t="s">
        <v>1470</v>
      </c>
      <c r="D5348" s="205"/>
    </row>
    <row r="5349" spans="2:4" x14ac:dyDescent="0.35">
      <c r="B5349" s="99" t="s">
        <v>309</v>
      </c>
      <c r="C5349" s="203" t="s">
        <v>1471</v>
      </c>
      <c r="D5349" s="205"/>
    </row>
    <row r="5350" spans="2:4" x14ac:dyDescent="0.35">
      <c r="B5350" s="99" t="s">
        <v>311</v>
      </c>
      <c r="C5350" s="203" t="s">
        <v>1472</v>
      </c>
      <c r="D5350" s="205"/>
    </row>
    <row r="5351" spans="2:4" x14ac:dyDescent="0.35">
      <c r="B5351" s="99" t="s">
        <v>313</v>
      </c>
      <c r="C5351" s="203" t="s">
        <v>759</v>
      </c>
      <c r="D5351" s="204"/>
    </row>
    <row r="5352" spans="2:4" x14ac:dyDescent="0.35">
      <c r="B5352" s="99" t="s">
        <v>762</v>
      </c>
      <c r="C5352" s="95" t="s">
        <v>759</v>
      </c>
      <c r="D5352" s="96"/>
    </row>
    <row r="5353" spans="2:4" x14ac:dyDescent="0.35">
      <c r="B5353" s="99" t="s">
        <v>1985</v>
      </c>
      <c r="C5353" s="203" t="s">
        <v>316</v>
      </c>
      <c r="D5353" s="204"/>
    </row>
    <row r="5354" spans="2:4" x14ac:dyDescent="0.35">
      <c r="B5354" s="214" t="s">
        <v>317</v>
      </c>
      <c r="C5354" s="83" t="s">
        <v>318</v>
      </c>
      <c r="D5354" s="26" t="s">
        <v>319</v>
      </c>
    </row>
    <row r="5355" spans="2:4" x14ac:dyDescent="0.35">
      <c r="B5355" s="214"/>
      <c r="C5355" s="217" t="s">
        <v>1473</v>
      </c>
      <c r="D5355" s="86" t="str" cm="1">
        <f t="array" aca="1" ref="D5355" ca="1">HYPERLINK("#"&amp;CELL("address",INDEX(Glossary!B:B,MATCH("Owner occupier or shared ownership scheme", Glossary!B:B,0))),"Owner occupier or shared ownership scheme")</f>
        <v>Owner occupier or shared ownership scheme</v>
      </c>
    </row>
    <row r="5356" spans="2:4" ht="31" x14ac:dyDescent="0.35">
      <c r="B5356" s="214"/>
      <c r="C5356" s="217"/>
      <c r="D5356" s="86" t="str" cm="1">
        <f t="array" aca="1" ref="D5356" ca="1">HYPERLINK("#"&amp;CELL("address",INDEX(Glossary!B:B,MATCH("Tenant (including local authority, arm's length management organisations, registered social landlord, housing association)", Glossary!B:B,0))),"Tenant (including local authority, arm's length management organisations, registered social landlord, housing association)")</f>
        <v>Tenant (including local authority, arm's length management organisations, registered social landlord, housing association)</v>
      </c>
    </row>
    <row r="5357" spans="2:4" x14ac:dyDescent="0.35">
      <c r="B5357" s="214"/>
      <c r="C5357" s="217"/>
      <c r="D5357" s="86" t="str" cm="1">
        <f t="array" aca="1" ref="D5357" ca="1">HYPERLINK("#"&amp;CELL("address",INDEX(Glossary!B:B,MATCH("Tenant - private landlord", Glossary!B:B,0))),"Tenant - private landlord")</f>
        <v>Tenant - private landlord</v>
      </c>
    </row>
    <row r="5358" spans="2:4" x14ac:dyDescent="0.35">
      <c r="B5358" s="214"/>
      <c r="C5358" s="217"/>
      <c r="D5358" s="86" t="str" cm="1">
        <f t="array" aca="1" ref="D5358" ca="1">HYPERLINK("#"&amp;CELL("address",INDEX(Glossary!B:B,MATCH("Settled mainstream housing with family / friends (including flat-sharing)", Glossary!B:B,0))),"Settled mainstream housing with family / friends (including flat-sharing)")</f>
        <v>Settled mainstream housing with family / friends (including flat-sharing)</v>
      </c>
    </row>
    <row r="5359" spans="2:4" ht="31" x14ac:dyDescent="0.35">
      <c r="B5359" s="214"/>
      <c r="C5359" s="217"/>
      <c r="D5359" s="86" t="str" cm="1">
        <f t="array" aca="1" ref="D5359" ca="1">HYPERLINK("#"&amp;CELL("address",INDEX(Glossary!B:B,MATCH("Supported accommodation / supported lodgings / supported group home (i.e. accommodation supported by staff or resident care taker)", Glossary!B:B,0))),"Supported accommodation / supported lodgings / supported group home (i.e. accommodation supported by staff or resident care taker)")</f>
        <v>Supported accommodation / supported lodgings / supported group home (i.e. accommodation supported by staff or resident care taker)</v>
      </c>
    </row>
    <row r="5360" spans="2:4" x14ac:dyDescent="0.35">
      <c r="B5360" s="214"/>
      <c r="C5360" s="217"/>
      <c r="D5360" s="86" t="str" cm="1">
        <f t="array" aca="1" ref="D5360" ca="1">HYPERLINK("#"&amp;CELL("address",INDEX(Glossary!B:B,MATCH("Shared Lives scheme", Glossary!B:B,0))),"Shared Lives scheme")</f>
        <v>Shared Lives scheme</v>
      </c>
    </row>
    <row r="5361" spans="2:4" ht="31" x14ac:dyDescent="0.35">
      <c r="B5361" s="214"/>
      <c r="C5361" s="217"/>
      <c r="D5361" s="86" t="str" cm="1">
        <f t="array" aca="1" ref="D5361" ca="1">HYPERLINK("#"&amp;CELL("address",INDEX(Glossary!B:B,MATCH("Approved premises for offenders released from prison or under probation supervision (e.g. probation hostel)", Glossary!B:B,0))),"Approved premises for offenders released from prison or under probation supervision (e.g. probation hostel)")</f>
        <v>Approved premises for offenders released from prison or under probation supervision (e.g. probation hostel)</v>
      </c>
    </row>
    <row r="5362" spans="2:4" x14ac:dyDescent="0.35">
      <c r="B5362" s="214"/>
      <c r="C5362" s="217"/>
      <c r="D5362" s="86" t="str" cm="1">
        <f t="array" aca="1" ref="D5362" ca="1">HYPERLINK("#"&amp;CELL("address",INDEX(Glossary!B:B,MATCH("Sheltered housing / extra care housing / other sheltered housing", Glossary!B:B,0))),"Sheltered housing / extra care housing / other sheltered housing")</f>
        <v>Sheltered housing / extra care housing / other sheltered housing</v>
      </c>
    </row>
    <row r="5363" spans="2:4" x14ac:dyDescent="0.35">
      <c r="B5363" s="214"/>
      <c r="C5363" s="217"/>
      <c r="D5363" s="86" t="str" cm="1">
        <f t="array" aca="1" ref="D5363" ca="1">HYPERLINK("#"&amp;CELL("address",INDEX(Glossary!B:B,MATCH("Mobile accommodation for Gypsy / Roma and Traveller communities", Glossary!B:B,0))),"Mobile accommodation for Gypsy / Roma and Traveller communities")</f>
        <v>Mobile accommodation for Gypsy / Roma and Traveller communities</v>
      </c>
    </row>
    <row r="5364" spans="2:4" x14ac:dyDescent="0.35">
      <c r="B5364" s="214"/>
      <c r="C5364" s="217" t="s">
        <v>1996</v>
      </c>
      <c r="D5364" s="86" t="str" cm="1">
        <f t="array" aca="1" ref="D5364" ca="1">HYPERLINK("#"&amp;CELL("address",INDEX(Glossary!B:B,MATCH("Rough sleeper / squatting", Glossary!B:B,0))),"Rough sleeper / squatting")</f>
        <v>Rough sleeper / squatting</v>
      </c>
    </row>
    <row r="5365" spans="2:4" ht="31" x14ac:dyDescent="0.35">
      <c r="B5365" s="214"/>
      <c r="C5365" s="217"/>
      <c r="D5365" s="86" t="str" cm="1">
        <f t="array" aca="1" ref="D5365" ca="1">HYPERLINK("#"&amp;CELL("address",INDEX(Glossary!B:B,MATCH("Night shelter / emergency hostel / direct access hostel (temporary accommodation accepting self-referrals)", Glossary!B:B,0))),"Night shelter / emergency hostel / direct access hostel (temporary accommodation accepting self-referrals)")</f>
        <v>Night shelter / emergency hostel / direct access hostel (temporary accommodation accepting self-referrals)</v>
      </c>
    </row>
    <row r="5366" spans="2:4" x14ac:dyDescent="0.35">
      <c r="B5366" s="214"/>
      <c r="C5366" s="217"/>
      <c r="D5366" s="86" t="str" cm="1">
        <f t="array" aca="1" ref="D5366" ca="1">HYPERLINK("#"&amp;CELL("address",INDEX(Glossary!B:B,MATCH("Refuge", Glossary!B:B,0))),"Refuge")</f>
        <v>Refuge</v>
      </c>
    </row>
    <row r="5367" spans="2:4" x14ac:dyDescent="0.35">
      <c r="B5367" s="214"/>
      <c r="C5367" s="217"/>
      <c r="D5367" s="86" t="str" cm="1">
        <f t="array" aca="1" ref="D5367" ca="1">HYPERLINK("#"&amp;CELL("address",INDEX(Glossary!B:B,MATCH("Placed in temporary accommodation by the council (including homelessness resettlement)", Glossary!B:B,0))),"Placed in temporary accommodation by the council (including homelessness resettlement)")</f>
        <v>Placed in temporary accommodation by the council (including homelessness resettlement)</v>
      </c>
    </row>
    <row r="5368" spans="2:4" x14ac:dyDescent="0.35">
      <c r="B5368" s="214"/>
      <c r="C5368" s="217"/>
      <c r="D5368" s="86" t="str" cm="1">
        <f t="array" aca="1" ref="D5368" ca="1">HYPERLINK("#"&amp;CELL("address",INDEX(Glossary!B:B,MATCH("Staying with family / friends as a short-term guest", Glossary!B:B,0))),"Staying with family / friends as a short-term guest")</f>
        <v>Staying with family / friends as a short-term guest</v>
      </c>
    </row>
    <row r="5369" spans="2:4" ht="31" x14ac:dyDescent="0.35">
      <c r="B5369" s="214"/>
      <c r="C5369" s="217"/>
      <c r="D5369" s="86" t="str" cm="1">
        <f t="array" aca="1" ref="D5369" ca="1">HYPERLINK("#"&amp;CELL("address",INDEX(Glossary!B:B,MATCH("Acute / long-term healthcare residential facility or hospital (e.g. NHS Independent general hospital / clinic, long-stay hospital, specialist rehabilitation / recovery hospital)", Glossary!B:B,0))),"Acute / long-term healthcare residential facility or hospital (e.g. NHS Independent general hospital / clinic, long-stay hospital, specialist rehabilitation / recovery hospital)")</f>
        <v>Acute / long-term healthcare residential facility or hospital (e.g. NHS Independent general hospital / clinic, long-stay hospital, specialist rehabilitation / recovery hospital)</v>
      </c>
    </row>
    <row r="5370" spans="2:4" x14ac:dyDescent="0.35">
      <c r="B5370" s="214"/>
      <c r="C5370" s="217"/>
      <c r="D5370" s="86" t="str" cm="1">
        <f t="array" aca="1" ref="D5370" ca="1">HYPERLINK("#"&amp;CELL("address",INDEX(Glossary!B:B,MATCH("Registered care home", Glossary!B:B,0))),"Registered care home")</f>
        <v>Registered care home</v>
      </c>
    </row>
    <row r="5371" spans="2:4" x14ac:dyDescent="0.35">
      <c r="B5371" s="214"/>
      <c r="C5371" s="217"/>
      <c r="D5371" s="86" t="str" cm="1">
        <f t="array" aca="1" ref="D5371" ca="1">HYPERLINK("#"&amp;CELL("address",INDEX(Glossary!B:B,MATCH("Registered nursing home", Glossary!B:B,0))),"Registered nursing home")</f>
        <v>Registered nursing home</v>
      </c>
    </row>
    <row r="5372" spans="2:4" x14ac:dyDescent="0.35">
      <c r="B5372" s="214"/>
      <c r="C5372" s="217"/>
      <c r="D5372" s="86" t="str" cm="1">
        <f t="array" aca="1" ref="D5372" ca="1">HYPERLINK("#"&amp;CELL("address",INDEX(Glossary!B:B,MATCH("Prison / Young offenders institution / detention centre", Glossary!B:B,0))),"Prison / Young offenders institution / detention centre")</f>
        <v>Prison / Young offenders institution / detention centre</v>
      </c>
    </row>
    <row r="5373" spans="2:4" x14ac:dyDescent="0.35">
      <c r="B5373" s="214"/>
      <c r="C5373" s="217"/>
      <c r="D5373" s="86" t="str" cm="1">
        <f t="array" aca="1" ref="D5373" ca="1">HYPERLINK("#"&amp;CELL("address",INDEX(Glossary!B:B,MATCH("Other temporary accommodation", Glossary!B:B,0))),"Other temporary accommodation")</f>
        <v>Other temporary accommodation</v>
      </c>
    </row>
    <row r="5374" spans="2:4" x14ac:dyDescent="0.35">
      <c r="B5374" s="214"/>
      <c r="C5374" s="84" t="s">
        <v>771</v>
      </c>
      <c r="D5374" s="26"/>
    </row>
    <row r="5375" spans="2:4" x14ac:dyDescent="0.35">
      <c r="B5375" s="99" t="s">
        <v>322</v>
      </c>
      <c r="C5375" s="203" t="s">
        <v>759</v>
      </c>
      <c r="D5375" s="204"/>
    </row>
    <row r="5376" spans="2:4" x14ac:dyDescent="0.35">
      <c r="B5376" s="99" t="s">
        <v>323</v>
      </c>
      <c r="C5376" s="203" t="s">
        <v>1474</v>
      </c>
      <c r="D5376" s="205"/>
    </row>
    <row r="5377" spans="2:4" x14ac:dyDescent="0.35">
      <c r="B5377" s="99" t="s">
        <v>324</v>
      </c>
      <c r="C5377" s="203" t="s">
        <v>2018</v>
      </c>
      <c r="D5377" s="205"/>
    </row>
    <row r="5378" spans="2:4" ht="16" thickBot="1" x14ac:dyDescent="0.4">
      <c r="B5378" s="32" t="s">
        <v>326</v>
      </c>
      <c r="C5378" s="226" t="s">
        <v>1997</v>
      </c>
      <c r="D5378" s="207"/>
    </row>
    <row r="5379" spans="2:4" x14ac:dyDescent="0.35">
      <c r="B5379" s="37"/>
      <c r="C5379" s="2"/>
      <c r="D5379" s="2"/>
    </row>
    <row r="5380" spans="2:4" ht="16" thickBot="1" x14ac:dyDescent="0.4">
      <c r="B5380"/>
      <c r="C5380" s="2"/>
      <c r="D5380" s="2"/>
    </row>
    <row r="5381" spans="2:4" ht="16" thickBot="1" x14ac:dyDescent="0.4">
      <c r="B5381" s="77"/>
      <c r="C5381" s="208" t="str" cm="1">
        <f t="array" aca="1" ref="C5381" ca="1">HYPERLINK("#"&amp;CELL("address",INDEX('Data Items List'!C:C,MATCH("Data Item", 'Data Items List'!C:C,0))),"Return to data items list")</f>
        <v>Return to data items list</v>
      </c>
      <c r="D5381" s="209"/>
    </row>
    <row r="5382" spans="2:4" x14ac:dyDescent="0.35">
      <c r="B5382" s="31" t="s">
        <v>304</v>
      </c>
      <c r="C5382" s="215" t="s">
        <v>13</v>
      </c>
      <c r="D5382" s="211"/>
    </row>
    <row r="5383" spans="2:4" x14ac:dyDescent="0.35">
      <c r="B5383" s="99" t="s">
        <v>305</v>
      </c>
      <c r="C5383" s="227" t="s">
        <v>759</v>
      </c>
      <c r="D5383" s="228"/>
    </row>
    <row r="5384" spans="2:4" x14ac:dyDescent="0.35">
      <c r="B5384" s="99" t="s">
        <v>307</v>
      </c>
      <c r="C5384" s="203" t="s">
        <v>1475</v>
      </c>
      <c r="D5384" s="204"/>
    </row>
    <row r="5385" spans="2:4" x14ac:dyDescent="0.35">
      <c r="B5385" s="99" t="s">
        <v>309</v>
      </c>
      <c r="C5385" s="203" t="s">
        <v>1471</v>
      </c>
      <c r="D5385" s="205"/>
    </row>
    <row r="5386" spans="2:4" x14ac:dyDescent="0.35">
      <c r="B5386" s="99" t="s">
        <v>311</v>
      </c>
      <c r="C5386" s="203" t="s">
        <v>1476</v>
      </c>
      <c r="D5386" s="205"/>
    </row>
    <row r="5387" spans="2:4" x14ac:dyDescent="0.35">
      <c r="B5387" s="99" t="s">
        <v>313</v>
      </c>
      <c r="C5387" s="203" t="s">
        <v>759</v>
      </c>
      <c r="D5387" s="204"/>
    </row>
    <row r="5388" spans="2:4" x14ac:dyDescent="0.35">
      <c r="B5388" s="99" t="s">
        <v>762</v>
      </c>
      <c r="C5388" s="95" t="s">
        <v>759</v>
      </c>
      <c r="D5388" s="96"/>
    </row>
    <row r="5389" spans="2:4" x14ac:dyDescent="0.35">
      <c r="B5389" s="99" t="s">
        <v>1985</v>
      </c>
      <c r="C5389" s="203" t="s">
        <v>316</v>
      </c>
      <c r="D5389" s="204"/>
    </row>
    <row r="5390" spans="2:4" x14ac:dyDescent="0.35">
      <c r="B5390" s="214" t="s">
        <v>317</v>
      </c>
      <c r="C5390" s="83" t="s">
        <v>318</v>
      </c>
      <c r="D5390" s="26" t="s">
        <v>319</v>
      </c>
    </row>
    <row r="5391" spans="2:4" x14ac:dyDescent="0.35">
      <c r="B5391" s="214"/>
      <c r="C5391" s="100" t="s">
        <v>1477</v>
      </c>
      <c r="D5391" s="79"/>
    </row>
    <row r="5392" spans="2:4" x14ac:dyDescent="0.35">
      <c r="B5392" s="214"/>
      <c r="C5392" s="80" t="s">
        <v>321</v>
      </c>
      <c r="D5392" s="79"/>
    </row>
    <row r="5393" spans="2:4" x14ac:dyDescent="0.35">
      <c r="B5393" s="99" t="s">
        <v>322</v>
      </c>
      <c r="C5393" s="203" t="s">
        <v>759</v>
      </c>
      <c r="D5393" s="204"/>
    </row>
    <row r="5394" spans="2:4" x14ac:dyDescent="0.35">
      <c r="B5394" s="99" t="s">
        <v>323</v>
      </c>
      <c r="C5394" s="203" t="s">
        <v>1478</v>
      </c>
      <c r="D5394" s="205"/>
    </row>
    <row r="5395" spans="2:4" x14ac:dyDescent="0.35">
      <c r="B5395" s="99" t="s">
        <v>324</v>
      </c>
      <c r="C5395" s="203" t="s">
        <v>2018</v>
      </c>
      <c r="D5395" s="205"/>
    </row>
    <row r="5396" spans="2:4" ht="16" thickBot="1" x14ac:dyDescent="0.4">
      <c r="B5396" s="32" t="s">
        <v>326</v>
      </c>
      <c r="C5396" s="206" t="s">
        <v>759</v>
      </c>
      <c r="D5396" s="207"/>
    </row>
    <row r="5397" spans="2:4" x14ac:dyDescent="0.35">
      <c r="B5397"/>
      <c r="C5397" s="2"/>
      <c r="D5397" s="2"/>
    </row>
    <row r="5398" spans="2:4" x14ac:dyDescent="0.35">
      <c r="B5398"/>
      <c r="C5398" s="2"/>
      <c r="D5398" s="2"/>
    </row>
    <row r="5399" spans="2:4" ht="16" thickBot="1" x14ac:dyDescent="0.4">
      <c r="B5399"/>
      <c r="C5399" s="2"/>
      <c r="D5399" s="2"/>
    </row>
    <row r="5400" spans="2:4" ht="16" thickBot="1" x14ac:dyDescent="0.4">
      <c r="B5400" s="77"/>
      <c r="C5400" s="208" t="str" cm="1">
        <f t="array" aca="1" ref="C5400" ca="1">HYPERLINK("#"&amp;CELL("address",INDEX('Data Items List'!C:C,MATCH("Data Item", 'Data Items List'!C:C,0))),"Return to data items list")</f>
        <v>Return to data items list</v>
      </c>
      <c r="D5400" s="209"/>
    </row>
    <row r="5401" spans="2:4" x14ac:dyDescent="0.35">
      <c r="B5401" s="31" t="s">
        <v>304</v>
      </c>
      <c r="C5401" s="215" t="s">
        <v>15</v>
      </c>
      <c r="D5401" s="211"/>
    </row>
    <row r="5402" spans="2:4" x14ac:dyDescent="0.35">
      <c r="B5402" s="99" t="s">
        <v>305</v>
      </c>
      <c r="C5402" s="229" t="s">
        <v>759</v>
      </c>
      <c r="D5402" s="230"/>
    </row>
    <row r="5403" spans="2:4" x14ac:dyDescent="0.35">
      <c r="B5403" s="99" t="s">
        <v>307</v>
      </c>
      <c r="C5403" s="203" t="s">
        <v>1475</v>
      </c>
      <c r="D5403" s="204"/>
    </row>
    <row r="5404" spans="2:4" x14ac:dyDescent="0.35">
      <c r="B5404" s="99" t="s">
        <v>309</v>
      </c>
      <c r="C5404" s="203" t="s">
        <v>1471</v>
      </c>
      <c r="D5404" s="205"/>
    </row>
    <row r="5405" spans="2:4" x14ac:dyDescent="0.35">
      <c r="B5405" s="99" t="s">
        <v>311</v>
      </c>
      <c r="C5405" s="203" t="s">
        <v>1479</v>
      </c>
      <c r="D5405" s="205"/>
    </row>
    <row r="5406" spans="2:4" x14ac:dyDescent="0.35">
      <c r="B5406" s="99" t="s">
        <v>313</v>
      </c>
      <c r="C5406" s="203" t="s">
        <v>759</v>
      </c>
      <c r="D5406" s="204"/>
    </row>
    <row r="5407" spans="2:4" x14ac:dyDescent="0.35">
      <c r="B5407" s="99" t="s">
        <v>762</v>
      </c>
      <c r="C5407" s="95" t="s">
        <v>759</v>
      </c>
      <c r="D5407" s="96"/>
    </row>
    <row r="5408" spans="2:4" x14ac:dyDescent="0.35">
      <c r="B5408" s="99" t="s">
        <v>1985</v>
      </c>
      <c r="C5408" s="203" t="s">
        <v>316</v>
      </c>
      <c r="D5408" s="204"/>
    </row>
    <row r="5409" spans="2:4" x14ac:dyDescent="0.35">
      <c r="B5409" s="214" t="s">
        <v>317</v>
      </c>
      <c r="C5409" s="83" t="s">
        <v>318</v>
      </c>
      <c r="D5409" s="26" t="s">
        <v>319</v>
      </c>
    </row>
    <row r="5410" spans="2:4" x14ac:dyDescent="0.35">
      <c r="B5410" s="214"/>
      <c r="C5410" s="100" t="s">
        <v>1480</v>
      </c>
      <c r="D5410" s="79"/>
    </row>
    <row r="5411" spans="2:4" x14ac:dyDescent="0.35">
      <c r="B5411" s="214"/>
      <c r="C5411" s="80" t="s">
        <v>1481</v>
      </c>
      <c r="D5411" s="79"/>
    </row>
    <row r="5412" spans="2:4" x14ac:dyDescent="0.35">
      <c r="B5412" s="214"/>
      <c r="C5412" s="80" t="s">
        <v>1482</v>
      </c>
      <c r="D5412" s="79"/>
    </row>
    <row r="5413" spans="2:4" x14ac:dyDescent="0.35">
      <c r="B5413" s="99" t="s">
        <v>322</v>
      </c>
      <c r="C5413" s="203" t="s">
        <v>759</v>
      </c>
      <c r="D5413" s="204"/>
    </row>
    <row r="5414" spans="2:4" x14ac:dyDescent="0.35">
      <c r="B5414" s="99" t="s">
        <v>323</v>
      </c>
      <c r="C5414" s="203" t="s">
        <v>1483</v>
      </c>
      <c r="D5414" s="205"/>
    </row>
    <row r="5415" spans="2:4" x14ac:dyDescent="0.35">
      <c r="B5415" s="99" t="s">
        <v>324</v>
      </c>
      <c r="C5415" s="203" t="s">
        <v>2018</v>
      </c>
      <c r="D5415" s="205"/>
    </row>
    <row r="5416" spans="2:4" ht="16" thickBot="1" x14ac:dyDescent="0.4">
      <c r="B5416" s="32" t="s">
        <v>326</v>
      </c>
      <c r="C5416" s="206" t="s">
        <v>759</v>
      </c>
      <c r="D5416" s="207"/>
    </row>
    <row r="5417" spans="2:4" x14ac:dyDescent="0.35">
      <c r="B5417"/>
      <c r="C5417" s="2"/>
      <c r="D5417" s="2"/>
    </row>
    <row r="5418" spans="2:4" ht="16" thickBot="1" x14ac:dyDescent="0.4">
      <c r="B5418"/>
      <c r="C5418" s="2"/>
      <c r="D5418" s="2"/>
    </row>
    <row r="5419" spans="2:4" ht="16" thickBot="1" x14ac:dyDescent="0.4">
      <c r="B5419" s="77"/>
      <c r="C5419" s="208" t="str" cm="1">
        <f t="array" aca="1" ref="C5419" ca="1">HYPERLINK("#"&amp;CELL("address",INDEX('Data Items List'!C:C,MATCH("Data Item", 'Data Items List'!C:C,0))),"Return to data items list")</f>
        <v>Return to data items list</v>
      </c>
      <c r="D5419" s="209"/>
    </row>
    <row r="5420" spans="2:4" x14ac:dyDescent="0.35">
      <c r="B5420" s="31" t="s">
        <v>304</v>
      </c>
      <c r="C5420" s="215" t="s">
        <v>16</v>
      </c>
      <c r="D5420" s="211"/>
    </row>
    <row r="5421" spans="2:4" x14ac:dyDescent="0.35">
      <c r="B5421" s="99" t="s">
        <v>305</v>
      </c>
      <c r="C5421" s="78" t="s">
        <v>759</v>
      </c>
      <c r="D5421" s="79"/>
    </row>
    <row r="5422" spans="2:4" x14ac:dyDescent="0.35">
      <c r="B5422" s="99" t="s">
        <v>307</v>
      </c>
      <c r="C5422" s="203" t="s">
        <v>1475</v>
      </c>
      <c r="D5422" s="204"/>
    </row>
    <row r="5423" spans="2:4" x14ac:dyDescent="0.35">
      <c r="B5423" s="99" t="s">
        <v>309</v>
      </c>
      <c r="C5423" s="203" t="s">
        <v>1471</v>
      </c>
      <c r="D5423" s="205"/>
    </row>
    <row r="5424" spans="2:4" x14ac:dyDescent="0.35">
      <c r="B5424" s="99" t="s">
        <v>311</v>
      </c>
      <c r="C5424" s="203" t="s">
        <v>1484</v>
      </c>
      <c r="D5424" s="205"/>
    </row>
    <row r="5425" spans="2:4" x14ac:dyDescent="0.35">
      <c r="B5425" s="99" t="s">
        <v>313</v>
      </c>
      <c r="C5425" s="203" t="s">
        <v>759</v>
      </c>
      <c r="D5425" s="204"/>
    </row>
    <row r="5426" spans="2:4" x14ac:dyDescent="0.35">
      <c r="B5426" s="99" t="s">
        <v>762</v>
      </c>
      <c r="C5426" s="95" t="s">
        <v>759</v>
      </c>
      <c r="D5426" s="96"/>
    </row>
    <row r="5427" spans="2:4" x14ac:dyDescent="0.35">
      <c r="B5427" s="99" t="s">
        <v>1985</v>
      </c>
      <c r="C5427" s="203" t="s">
        <v>316</v>
      </c>
      <c r="D5427" s="204"/>
    </row>
    <row r="5428" spans="2:4" x14ac:dyDescent="0.35">
      <c r="B5428" s="214" t="s">
        <v>317</v>
      </c>
      <c r="C5428" s="83" t="s">
        <v>318</v>
      </c>
      <c r="D5428" s="26" t="s">
        <v>319</v>
      </c>
    </row>
    <row r="5429" spans="2:4" x14ac:dyDescent="0.35">
      <c r="B5429" s="214"/>
      <c r="C5429" s="100" t="s">
        <v>1485</v>
      </c>
      <c r="D5429" s="79"/>
    </row>
    <row r="5430" spans="2:4" x14ac:dyDescent="0.35">
      <c r="B5430" s="214"/>
      <c r="C5430" s="80" t="s">
        <v>1486</v>
      </c>
      <c r="D5430" s="79"/>
    </row>
    <row r="5431" spans="2:4" x14ac:dyDescent="0.35">
      <c r="B5431" s="214"/>
      <c r="C5431" s="80" t="s">
        <v>1487</v>
      </c>
      <c r="D5431" s="79"/>
    </row>
    <row r="5432" spans="2:4" x14ac:dyDescent="0.35">
      <c r="B5432" s="214"/>
      <c r="C5432" s="80" t="s">
        <v>1488</v>
      </c>
      <c r="D5432" s="79"/>
    </row>
    <row r="5433" spans="2:4" x14ac:dyDescent="0.35">
      <c r="B5433" s="214"/>
      <c r="C5433" s="80" t="s">
        <v>1489</v>
      </c>
      <c r="D5433" s="79"/>
    </row>
    <row r="5434" spans="2:4" x14ac:dyDescent="0.35">
      <c r="B5434" s="99" t="s">
        <v>322</v>
      </c>
      <c r="C5434" s="203" t="s">
        <v>759</v>
      </c>
      <c r="D5434" s="204"/>
    </row>
    <row r="5435" spans="2:4" x14ac:dyDescent="0.35">
      <c r="B5435" s="99" t="s">
        <v>323</v>
      </c>
      <c r="C5435" s="203" t="s">
        <v>1490</v>
      </c>
      <c r="D5435" s="205"/>
    </row>
    <row r="5436" spans="2:4" x14ac:dyDescent="0.35">
      <c r="B5436" s="99" t="s">
        <v>324</v>
      </c>
      <c r="C5436" s="203" t="s">
        <v>2018</v>
      </c>
      <c r="D5436" s="205"/>
    </row>
    <row r="5437" spans="2:4" ht="16" thickBot="1" x14ac:dyDescent="0.4">
      <c r="B5437" s="32" t="s">
        <v>326</v>
      </c>
      <c r="C5437" s="206" t="s">
        <v>759</v>
      </c>
      <c r="D5437" s="207"/>
    </row>
    <row r="5438" spans="2:4" x14ac:dyDescent="0.35">
      <c r="B5438"/>
      <c r="C5438" s="2"/>
      <c r="D5438" s="2"/>
    </row>
    <row r="5439" spans="2:4" ht="16" thickBot="1" x14ac:dyDescent="0.4">
      <c r="B5439"/>
      <c r="C5439" s="2"/>
      <c r="D5439" s="2"/>
    </row>
    <row r="5440" spans="2:4" ht="16" thickBot="1" x14ac:dyDescent="0.4">
      <c r="B5440" s="77"/>
      <c r="C5440" s="208" t="str" cm="1">
        <f t="array" aca="1" ref="C5440" ca="1">HYPERLINK("#"&amp;CELL("address",INDEX('Data Items List'!C:C,MATCH("Data Item", 'Data Items List'!C:C,0))),"Return to data items list")</f>
        <v>Return to data items list</v>
      </c>
      <c r="D5440" s="209"/>
    </row>
    <row r="5441" spans="2:4" x14ac:dyDescent="0.35">
      <c r="B5441" s="31" t="s">
        <v>304</v>
      </c>
      <c r="C5441" s="215" t="s">
        <v>24</v>
      </c>
      <c r="D5441" s="211"/>
    </row>
    <row r="5442" spans="2:4" x14ac:dyDescent="0.35">
      <c r="B5442" s="99" t="s">
        <v>305</v>
      </c>
      <c r="C5442" s="78" t="s">
        <v>759</v>
      </c>
      <c r="D5442" s="79"/>
    </row>
    <row r="5443" spans="2:4" x14ac:dyDescent="0.35">
      <c r="B5443" s="99" t="s">
        <v>307</v>
      </c>
      <c r="C5443" s="203" t="s">
        <v>1491</v>
      </c>
      <c r="D5443" s="204"/>
    </row>
    <row r="5444" spans="2:4" x14ac:dyDescent="0.35">
      <c r="B5444" s="99" t="s">
        <v>309</v>
      </c>
      <c r="C5444" s="203" t="s">
        <v>1471</v>
      </c>
      <c r="D5444" s="205"/>
    </row>
    <row r="5445" spans="2:4" x14ac:dyDescent="0.35">
      <c r="B5445" s="99" t="s">
        <v>311</v>
      </c>
      <c r="C5445" s="203" t="s">
        <v>1492</v>
      </c>
      <c r="D5445" s="205"/>
    </row>
    <row r="5446" spans="2:4" x14ac:dyDescent="0.35">
      <c r="B5446" s="99" t="s">
        <v>313</v>
      </c>
      <c r="C5446" s="203" t="s">
        <v>759</v>
      </c>
      <c r="D5446" s="204"/>
    </row>
    <row r="5447" spans="2:4" x14ac:dyDescent="0.35">
      <c r="B5447" s="99" t="s">
        <v>762</v>
      </c>
      <c r="C5447" s="95" t="s">
        <v>759</v>
      </c>
      <c r="D5447" s="96"/>
    </row>
    <row r="5448" spans="2:4" x14ac:dyDescent="0.35">
      <c r="B5448" s="99" t="s">
        <v>1985</v>
      </c>
      <c r="C5448" s="216" t="s">
        <v>1493</v>
      </c>
      <c r="D5448" s="204"/>
    </row>
    <row r="5449" spans="2:4" x14ac:dyDescent="0.35">
      <c r="B5449" s="214" t="s">
        <v>317</v>
      </c>
      <c r="C5449" s="83" t="s">
        <v>318</v>
      </c>
      <c r="D5449" s="26" t="s">
        <v>319</v>
      </c>
    </row>
    <row r="5450" spans="2:4" x14ac:dyDescent="0.35">
      <c r="B5450" s="214"/>
      <c r="C5450" s="217" t="s">
        <v>1494</v>
      </c>
      <c r="D5450" s="86" t="str" cm="1">
        <f t="array" aca="1" ref="D5450" ca="1">HYPERLINK("#"&amp;CELL("address",INDEX(Glossary!B:B,MATCH("Direct Payment only", Glossary!B:B,0))),"Direct Payment only")</f>
        <v>Direct Payment only</v>
      </c>
    </row>
    <row r="5451" spans="2:4" x14ac:dyDescent="0.35">
      <c r="B5451" s="214"/>
      <c r="C5451" s="217"/>
      <c r="D5451" s="86" t="str" cm="1">
        <f t="array" aca="1" ref="D5451" ca="1">HYPERLINK("#"&amp;CELL("address",INDEX(Glossary!B:B,MATCH("Part Direct Payment", Glossary!B:B,0))),"Part Direct Payment")</f>
        <v>Part Direct Payment</v>
      </c>
    </row>
    <row r="5452" spans="2:4" x14ac:dyDescent="0.35">
      <c r="B5452" s="214"/>
      <c r="C5452" s="217"/>
      <c r="D5452" s="86" t="str" cm="1">
        <f t="array" aca="1" ref="D5452" ca="1">HYPERLINK("#"&amp;CELL("address",INDEX(Glossary!B:B,MATCH("CASSR Managed Personal Budget", Glossary!B:B,0))),"CASSR Managed Personal Budget")</f>
        <v>CASSR Managed Personal Budget</v>
      </c>
    </row>
    <row r="5453" spans="2:4" x14ac:dyDescent="0.35">
      <c r="B5453" s="214"/>
      <c r="C5453" s="217"/>
      <c r="D5453" s="86" t="str" cm="1">
        <f t="array" aca="1" ref="D5453" ca="1">HYPERLINK("#"&amp;CELL("address",INDEX(Glossary!B:B,MATCH("CASSR Commissioned Support only", Glossary!B:B,0))),"CASSR Commissioned Support only")</f>
        <v>CASSR Commissioned Support only</v>
      </c>
    </row>
    <row r="5454" spans="2:4" x14ac:dyDescent="0.35">
      <c r="B5454" s="214"/>
      <c r="C5454" s="217"/>
      <c r="D5454" s="79" t="s">
        <v>1495</v>
      </c>
    </row>
    <row r="5455" spans="2:4" x14ac:dyDescent="0.35">
      <c r="B5455" s="214"/>
      <c r="C5455" s="87" t="str" cm="1">
        <f t="array" aca="1" ref="C5455" ca="1">HYPERLINK("#"&amp;CELL("address",INDEX(Glossary!B:B,MATCH("No Direct Support Provided to Carer", Glossary!B:B,0))),"No Direct Support Provided to Carer")</f>
        <v>No Direct Support Provided to Carer</v>
      </c>
      <c r="D5455" s="26"/>
    </row>
    <row r="5456" spans="2:4" x14ac:dyDescent="0.35">
      <c r="B5456" s="214"/>
      <c r="C5456" s="217" t="s">
        <v>1496</v>
      </c>
      <c r="D5456" s="79" t="s">
        <v>1496</v>
      </c>
    </row>
    <row r="5457" spans="2:4" x14ac:dyDescent="0.35">
      <c r="B5457" s="214"/>
      <c r="C5457" s="217"/>
      <c r="D5457" s="85" t="s">
        <v>1497</v>
      </c>
    </row>
    <row r="5458" spans="2:4" ht="31" x14ac:dyDescent="0.35">
      <c r="B5458" s="214"/>
      <c r="C5458" s="217"/>
      <c r="D5458" s="85" t="s">
        <v>1498</v>
      </c>
    </row>
    <row r="5459" spans="2:4" x14ac:dyDescent="0.35">
      <c r="B5459" s="99" t="s">
        <v>322</v>
      </c>
      <c r="C5459" s="203" t="s">
        <v>759</v>
      </c>
      <c r="D5459" s="204"/>
    </row>
    <row r="5460" spans="2:4" x14ac:dyDescent="0.35">
      <c r="B5460" s="99" t="s">
        <v>323</v>
      </c>
      <c r="C5460" s="203" t="s">
        <v>1490</v>
      </c>
      <c r="D5460" s="205"/>
    </row>
    <row r="5461" spans="2:4" x14ac:dyDescent="0.35">
      <c r="B5461" s="99" t="s">
        <v>324</v>
      </c>
      <c r="C5461" s="203" t="s">
        <v>2018</v>
      </c>
      <c r="D5461" s="205"/>
    </row>
    <row r="5462" spans="2:4" ht="16" thickBot="1" x14ac:dyDescent="0.4">
      <c r="B5462" s="32" t="s">
        <v>326</v>
      </c>
      <c r="C5462" s="206" t="s">
        <v>1499</v>
      </c>
      <c r="D5462" s="207"/>
    </row>
    <row r="5463" spans="2:4" x14ac:dyDescent="0.35">
      <c r="B5463" s="30"/>
      <c r="C5463" s="115"/>
      <c r="D5463" s="29"/>
    </row>
    <row r="5464" spans="2:4" ht="16" thickBot="1" x14ac:dyDescent="0.4">
      <c r="B5464"/>
      <c r="C5464" s="2"/>
      <c r="D5464" s="2"/>
    </row>
    <row r="5465" spans="2:4" ht="16" thickBot="1" x14ac:dyDescent="0.4">
      <c r="B5465" s="77"/>
      <c r="C5465" s="208" t="str" cm="1">
        <f t="array" aca="1" ref="C5465" ca="1">HYPERLINK("#"&amp;CELL("address",INDEX('Data Items List'!C:C,MATCH("Data Item", 'Data Items List'!C:C,0))),"Return to data items list")</f>
        <v>Return to data items list</v>
      </c>
      <c r="D5465" s="209"/>
    </row>
    <row r="5466" spans="2:4" x14ac:dyDescent="0.35">
      <c r="B5466" s="31" t="s">
        <v>304</v>
      </c>
      <c r="C5466" s="215" t="s">
        <v>37</v>
      </c>
      <c r="D5466" s="211"/>
    </row>
    <row r="5467" spans="2:4" x14ac:dyDescent="0.35">
      <c r="B5467" s="99" t="s">
        <v>305</v>
      </c>
      <c r="C5467" s="78" t="s">
        <v>759</v>
      </c>
      <c r="D5467" s="79"/>
    </row>
    <row r="5468" spans="2:4" x14ac:dyDescent="0.35">
      <c r="B5468" s="99" t="s">
        <v>307</v>
      </c>
      <c r="C5468" s="203" t="s">
        <v>1500</v>
      </c>
      <c r="D5468" s="204"/>
    </row>
    <row r="5469" spans="2:4" x14ac:dyDescent="0.35">
      <c r="B5469" s="99" t="s">
        <v>309</v>
      </c>
      <c r="C5469" s="203" t="s">
        <v>1471</v>
      </c>
      <c r="D5469" s="205"/>
    </row>
    <row r="5470" spans="2:4" x14ac:dyDescent="0.35">
      <c r="B5470" s="99" t="s">
        <v>311</v>
      </c>
      <c r="C5470" s="203" t="s">
        <v>1501</v>
      </c>
      <c r="D5470" s="205"/>
    </row>
    <row r="5471" spans="2:4" x14ac:dyDescent="0.35">
      <c r="B5471" s="99" t="s">
        <v>313</v>
      </c>
      <c r="C5471" s="203" t="s">
        <v>759</v>
      </c>
      <c r="D5471" s="204"/>
    </row>
    <row r="5472" spans="2:4" x14ac:dyDescent="0.35">
      <c r="B5472" s="99" t="s">
        <v>762</v>
      </c>
      <c r="C5472" s="95" t="s">
        <v>759</v>
      </c>
      <c r="D5472" s="96"/>
    </row>
    <row r="5473" spans="2:4" x14ac:dyDescent="0.35">
      <c r="B5473" s="99" t="s">
        <v>1985</v>
      </c>
      <c r="C5473" s="203" t="s">
        <v>316</v>
      </c>
      <c r="D5473" s="204"/>
    </row>
    <row r="5474" spans="2:4" x14ac:dyDescent="0.35">
      <c r="B5474" s="214" t="s">
        <v>317</v>
      </c>
      <c r="C5474" s="83" t="s">
        <v>318</v>
      </c>
      <c r="D5474" s="26" t="s">
        <v>319</v>
      </c>
    </row>
    <row r="5475" spans="2:4" x14ac:dyDescent="0.35">
      <c r="B5475" s="214"/>
      <c r="C5475" s="87" t="str" cm="1">
        <f t="array" aca="1" ref="C5475" ca="1">HYPERLINK("#"&amp;CELL("address",INDEX(Glossary!B:B,MATCH("Direct Payment only", Glossary!B:B,0))),"Direct Payment only")</f>
        <v>Direct Payment only</v>
      </c>
      <c r="D5475" s="79"/>
    </row>
    <row r="5476" spans="2:4" x14ac:dyDescent="0.35">
      <c r="B5476" s="214"/>
      <c r="C5476" s="87" t="str" cm="1">
        <f t="array" aca="1" ref="C5476" ca="1">HYPERLINK("#"&amp;CELL("address",INDEX(Glossary!B:B,MATCH("Part Direct Payment", Glossary!B:B,0))),"Part Direct Payment")</f>
        <v>Part Direct Payment</v>
      </c>
      <c r="D5476" s="79"/>
    </row>
    <row r="5477" spans="2:4" x14ac:dyDescent="0.35">
      <c r="B5477" s="214"/>
      <c r="C5477" s="87" t="str" cm="1">
        <f t="array" aca="1" ref="C5477" ca="1">HYPERLINK("#"&amp;CELL("address",INDEX(Glossary!B:B,MATCH("CASSR Managed Personal Budget", Glossary!B:B,0))),"CASSR Managed Personal Budget")</f>
        <v>CASSR Managed Personal Budget</v>
      </c>
      <c r="D5477" s="79"/>
    </row>
    <row r="5478" spans="2:4" x14ac:dyDescent="0.35">
      <c r="B5478" s="214"/>
      <c r="C5478" s="87" t="str" cm="1">
        <f t="array" aca="1" ref="C5478" ca="1">HYPERLINK("#"&amp;CELL("address",INDEX(Glossary!B:B,MATCH("CASSR Commissioned Support only", Glossary!B:B,0))),"CASSR Commissioned Support only")</f>
        <v>CASSR Commissioned Support only</v>
      </c>
      <c r="D5478" s="79"/>
    </row>
    <row r="5479" spans="2:4" x14ac:dyDescent="0.35">
      <c r="B5479" s="99" t="s">
        <v>322</v>
      </c>
      <c r="C5479" s="203" t="s">
        <v>759</v>
      </c>
      <c r="D5479" s="204"/>
    </row>
    <row r="5480" spans="2:4" x14ac:dyDescent="0.35">
      <c r="B5480" s="99" t="s">
        <v>323</v>
      </c>
      <c r="C5480" s="203" t="s">
        <v>1502</v>
      </c>
      <c r="D5480" s="205"/>
    </row>
    <row r="5481" spans="2:4" x14ac:dyDescent="0.35">
      <c r="B5481" s="99" t="s">
        <v>324</v>
      </c>
      <c r="C5481" s="203" t="s">
        <v>2018</v>
      </c>
      <c r="D5481" s="205"/>
    </row>
    <row r="5482" spans="2:4" ht="16" thickBot="1" x14ac:dyDescent="0.4">
      <c r="B5482" s="32" t="s">
        <v>326</v>
      </c>
      <c r="C5482" s="206" t="s">
        <v>759</v>
      </c>
      <c r="D5482" s="207"/>
    </row>
    <row r="5483" spans="2:4" x14ac:dyDescent="0.35">
      <c r="B5483"/>
      <c r="C5483" s="2"/>
      <c r="D5483" s="2"/>
    </row>
    <row r="5484" spans="2:4" ht="16" thickBot="1" x14ac:dyDescent="0.4">
      <c r="B5484"/>
      <c r="C5484" s="2"/>
      <c r="D5484" s="2"/>
    </row>
    <row r="5485" spans="2:4" ht="16" thickBot="1" x14ac:dyDescent="0.4">
      <c r="B5485" s="77"/>
      <c r="C5485" s="208" t="str" cm="1">
        <f t="array" aca="1" ref="C5485" ca="1">HYPERLINK("#"&amp;CELL("address",INDEX('Data Items List'!C:C,MATCH("Data Item", 'Data Items List'!C:C,0))),"Return to data items list")</f>
        <v>Return to data items list</v>
      </c>
      <c r="D5485" s="209"/>
    </row>
    <row r="5486" spans="2:4" x14ac:dyDescent="0.35">
      <c r="B5486" s="31" t="s">
        <v>304</v>
      </c>
      <c r="C5486" s="215" t="s">
        <v>38</v>
      </c>
      <c r="D5486" s="211"/>
    </row>
    <row r="5487" spans="2:4" x14ac:dyDescent="0.35">
      <c r="B5487" s="99" t="s">
        <v>305</v>
      </c>
      <c r="C5487" s="78" t="s">
        <v>759</v>
      </c>
      <c r="D5487" s="79"/>
    </row>
    <row r="5488" spans="2:4" x14ac:dyDescent="0.35">
      <c r="B5488" s="99" t="s">
        <v>307</v>
      </c>
      <c r="C5488" s="203" t="s">
        <v>1503</v>
      </c>
      <c r="D5488" s="204"/>
    </row>
    <row r="5489" spans="2:4" x14ac:dyDescent="0.35">
      <c r="B5489" s="99" t="s">
        <v>309</v>
      </c>
      <c r="C5489" s="203" t="s">
        <v>1471</v>
      </c>
      <c r="D5489" s="205"/>
    </row>
    <row r="5490" spans="2:4" x14ac:dyDescent="0.35">
      <c r="B5490" s="99" t="s">
        <v>311</v>
      </c>
      <c r="C5490" s="203" t="s">
        <v>1504</v>
      </c>
      <c r="D5490" s="205"/>
    </row>
    <row r="5491" spans="2:4" x14ac:dyDescent="0.35">
      <c r="B5491" s="99" t="s">
        <v>313</v>
      </c>
      <c r="C5491" s="203" t="s">
        <v>759</v>
      </c>
      <c r="D5491" s="204"/>
    </row>
    <row r="5492" spans="2:4" x14ac:dyDescent="0.35">
      <c r="B5492" s="99" t="s">
        <v>762</v>
      </c>
      <c r="C5492" s="95" t="s">
        <v>759</v>
      </c>
      <c r="D5492" s="96"/>
    </row>
    <row r="5493" spans="2:4" x14ac:dyDescent="0.35">
      <c r="B5493" s="99" t="s">
        <v>1985</v>
      </c>
      <c r="C5493" s="203" t="s">
        <v>316</v>
      </c>
      <c r="D5493" s="204"/>
    </row>
    <row r="5494" spans="2:4" x14ac:dyDescent="0.35">
      <c r="B5494" s="214" t="s">
        <v>317</v>
      </c>
      <c r="C5494" s="83" t="s">
        <v>318</v>
      </c>
      <c r="D5494" s="26" t="s">
        <v>319</v>
      </c>
    </row>
    <row r="5495" spans="2:4" x14ac:dyDescent="0.35">
      <c r="B5495" s="214"/>
      <c r="C5495" s="87" t="str" cm="1">
        <f t="array" aca="1" ref="C5495" ca="1">HYPERLINK("#"&amp;CELL("address",INDEX(Glossary!B:B,MATCH("CASSR Managed Personal Budget", Glossary!B:B,0))),"CASSR Managed Personal Budget")</f>
        <v>CASSR Managed Personal Budget</v>
      </c>
      <c r="D5495" s="79"/>
    </row>
    <row r="5496" spans="2:4" x14ac:dyDescent="0.35">
      <c r="B5496" s="214"/>
      <c r="C5496" s="87" t="str" cm="1">
        <f t="array" aca="1" ref="C5496" ca="1">HYPERLINK("#"&amp;CELL("address",INDEX(Glossary!B:B,MATCH("CASSR Commissioned Support only", Glossary!B:B,0))),"CASSR Commissioned Support only")</f>
        <v>CASSR Commissioned Support only</v>
      </c>
      <c r="D5496" s="79"/>
    </row>
    <row r="5497" spans="2:4" x14ac:dyDescent="0.35">
      <c r="B5497" s="99" t="s">
        <v>322</v>
      </c>
      <c r="C5497" s="203" t="s">
        <v>759</v>
      </c>
      <c r="D5497" s="204"/>
    </row>
    <row r="5498" spans="2:4" x14ac:dyDescent="0.35">
      <c r="B5498" s="99" t="s">
        <v>323</v>
      </c>
      <c r="C5498" s="203" t="s">
        <v>1490</v>
      </c>
      <c r="D5498" s="205"/>
    </row>
    <row r="5499" spans="2:4" x14ac:dyDescent="0.35">
      <c r="B5499" s="99" t="s">
        <v>324</v>
      </c>
      <c r="C5499" s="203" t="s">
        <v>2018</v>
      </c>
      <c r="D5499" s="205"/>
    </row>
    <row r="5500" spans="2:4" ht="16" thickBot="1" x14ac:dyDescent="0.4">
      <c r="B5500" s="32" t="s">
        <v>326</v>
      </c>
      <c r="C5500" s="206" t="s">
        <v>1505</v>
      </c>
      <c r="D5500" s="207"/>
    </row>
    <row r="5501" spans="2:4" x14ac:dyDescent="0.35">
      <c r="B5501" s="30"/>
      <c r="C5501" s="115"/>
      <c r="D5501" s="29"/>
    </row>
    <row r="5502" spans="2:4" ht="16" thickBot="1" x14ac:dyDescent="0.4">
      <c r="B5502"/>
      <c r="C5502" s="2"/>
      <c r="D5502" s="2"/>
    </row>
    <row r="5503" spans="2:4" ht="16" thickBot="1" x14ac:dyDescent="0.4">
      <c r="B5503" s="77"/>
      <c r="C5503" s="208" t="str" cm="1">
        <f t="array" aca="1" ref="C5503" ca="1">HYPERLINK("#"&amp;CELL("address",INDEX('Data Items List'!C:C,MATCH("Data Item", 'Data Items List'!C:C,0))),"Return to data items list")</f>
        <v>Return to data items list</v>
      </c>
      <c r="D5503" s="209"/>
    </row>
    <row r="5504" spans="2:4" x14ac:dyDescent="0.35">
      <c r="B5504" s="31" t="s">
        <v>304</v>
      </c>
      <c r="C5504" s="215" t="s">
        <v>52</v>
      </c>
      <c r="D5504" s="211"/>
    </row>
    <row r="5505" spans="2:4" x14ac:dyDescent="0.35">
      <c r="B5505" s="99" t="s">
        <v>305</v>
      </c>
      <c r="C5505" s="78" t="s">
        <v>759</v>
      </c>
      <c r="D5505" s="79"/>
    </row>
    <row r="5506" spans="2:4" x14ac:dyDescent="0.35">
      <c r="B5506" s="99" t="s">
        <v>307</v>
      </c>
      <c r="C5506" s="203" t="s">
        <v>1506</v>
      </c>
      <c r="D5506" s="204"/>
    </row>
    <row r="5507" spans="2:4" x14ac:dyDescent="0.35">
      <c r="B5507" s="99" t="s">
        <v>309</v>
      </c>
      <c r="C5507" s="203" t="s">
        <v>1471</v>
      </c>
      <c r="D5507" s="205"/>
    </row>
    <row r="5508" spans="2:4" x14ac:dyDescent="0.35">
      <c r="B5508" s="99" t="s">
        <v>311</v>
      </c>
      <c r="C5508" s="203" t="s">
        <v>1507</v>
      </c>
      <c r="D5508" s="205"/>
    </row>
    <row r="5509" spans="2:4" x14ac:dyDescent="0.35">
      <c r="B5509" s="99" t="s">
        <v>313</v>
      </c>
      <c r="C5509" s="203" t="s">
        <v>759</v>
      </c>
      <c r="D5509" s="204"/>
    </row>
    <row r="5510" spans="2:4" x14ac:dyDescent="0.35">
      <c r="B5510" s="99" t="s">
        <v>762</v>
      </c>
      <c r="C5510" s="95" t="s">
        <v>759</v>
      </c>
      <c r="D5510" s="96"/>
    </row>
    <row r="5511" spans="2:4" x14ac:dyDescent="0.35">
      <c r="B5511" s="99" t="s">
        <v>1985</v>
      </c>
      <c r="C5511" s="203" t="s">
        <v>316</v>
      </c>
      <c r="D5511" s="204"/>
    </row>
    <row r="5512" spans="2:4" x14ac:dyDescent="0.35">
      <c r="B5512" s="214" t="s">
        <v>317</v>
      </c>
      <c r="C5512" s="83" t="s">
        <v>318</v>
      </c>
      <c r="D5512" s="26" t="s">
        <v>319</v>
      </c>
    </row>
    <row r="5513" spans="2:4" x14ac:dyDescent="0.35">
      <c r="B5513" s="214"/>
      <c r="C5513" s="217" t="s">
        <v>1508</v>
      </c>
      <c r="D5513" s="79" t="s">
        <v>1509</v>
      </c>
    </row>
    <row r="5514" spans="2:4" x14ac:dyDescent="0.35">
      <c r="B5514" s="214"/>
      <c r="C5514" s="217"/>
      <c r="D5514" s="79" t="s">
        <v>1510</v>
      </c>
    </row>
    <row r="5515" spans="2:4" x14ac:dyDescent="0.35">
      <c r="B5515" s="214"/>
      <c r="C5515" s="225" t="s">
        <v>1511</v>
      </c>
      <c r="D5515" s="79" t="s">
        <v>1512</v>
      </c>
    </row>
    <row r="5516" spans="2:4" x14ac:dyDescent="0.35">
      <c r="B5516" s="214"/>
      <c r="C5516" s="225"/>
      <c r="D5516" s="79" t="s">
        <v>1513</v>
      </c>
    </row>
    <row r="5517" spans="2:4" x14ac:dyDescent="0.35">
      <c r="B5517" s="214"/>
      <c r="C5517" s="78" t="s">
        <v>771</v>
      </c>
      <c r="D5517" s="79"/>
    </row>
    <row r="5518" spans="2:4" x14ac:dyDescent="0.35">
      <c r="B5518" s="99" t="s">
        <v>322</v>
      </c>
      <c r="C5518" s="203" t="s">
        <v>759</v>
      </c>
      <c r="D5518" s="204"/>
    </row>
    <row r="5519" spans="2:4" x14ac:dyDescent="0.35">
      <c r="B5519" s="99" t="s">
        <v>323</v>
      </c>
      <c r="C5519" s="203" t="s">
        <v>1514</v>
      </c>
      <c r="D5519" s="205"/>
    </row>
    <row r="5520" spans="2:4" x14ac:dyDescent="0.35">
      <c r="B5520" s="99" t="s">
        <v>324</v>
      </c>
      <c r="C5520" s="203" t="s">
        <v>2018</v>
      </c>
      <c r="D5520" s="205"/>
    </row>
    <row r="5521" spans="2:4" ht="16" thickBot="1" x14ac:dyDescent="0.4">
      <c r="B5521" s="32" t="s">
        <v>326</v>
      </c>
      <c r="C5521" s="206" t="s">
        <v>759</v>
      </c>
      <c r="D5521" s="207"/>
    </row>
    <row r="5522" spans="2:4" x14ac:dyDescent="0.35">
      <c r="B5522"/>
      <c r="C5522" s="2"/>
      <c r="D5522" s="2"/>
    </row>
    <row r="5523" spans="2:4" ht="16" thickBot="1" x14ac:dyDescent="0.4">
      <c r="B5523"/>
      <c r="C5523" s="2"/>
      <c r="D5523" s="2"/>
    </row>
    <row r="5524" spans="2:4" ht="16" thickBot="1" x14ac:dyDescent="0.4">
      <c r="B5524" s="77"/>
      <c r="C5524" s="208" t="str" cm="1">
        <f t="array" aca="1" ref="C5524" ca="1">HYPERLINK("#"&amp;CELL("address",INDEX('Data Items List'!C:C,MATCH("Data Item", 'Data Items List'!C:C,0))),"Return to data items list")</f>
        <v>Return to data items list</v>
      </c>
      <c r="D5524" s="209"/>
    </row>
    <row r="5525" spans="2:4" x14ac:dyDescent="0.35">
      <c r="B5525" s="31" t="s">
        <v>304</v>
      </c>
      <c r="C5525" s="215" t="s">
        <v>57</v>
      </c>
      <c r="D5525" s="211"/>
    </row>
    <row r="5526" spans="2:4" x14ac:dyDescent="0.35">
      <c r="B5526" s="99" t="s">
        <v>305</v>
      </c>
      <c r="C5526" s="78" t="s">
        <v>759</v>
      </c>
      <c r="D5526" s="79"/>
    </row>
    <row r="5527" spans="2:4" x14ac:dyDescent="0.35">
      <c r="B5527" s="99" t="s">
        <v>307</v>
      </c>
      <c r="C5527" s="203" t="s">
        <v>1515</v>
      </c>
      <c r="D5527" s="204"/>
    </row>
    <row r="5528" spans="2:4" x14ac:dyDescent="0.35">
      <c r="B5528" s="99" t="s">
        <v>309</v>
      </c>
      <c r="C5528" s="203" t="s">
        <v>1471</v>
      </c>
      <c r="D5528" s="205"/>
    </row>
    <row r="5529" spans="2:4" x14ac:dyDescent="0.35">
      <c r="B5529" s="99" t="s">
        <v>311</v>
      </c>
      <c r="C5529" s="203" t="s">
        <v>1516</v>
      </c>
      <c r="D5529" s="205"/>
    </row>
    <row r="5530" spans="2:4" x14ac:dyDescent="0.35">
      <c r="B5530" s="99" t="s">
        <v>313</v>
      </c>
      <c r="C5530" s="203" t="s">
        <v>759</v>
      </c>
      <c r="D5530" s="204"/>
    </row>
    <row r="5531" spans="2:4" x14ac:dyDescent="0.35">
      <c r="B5531" s="99" t="s">
        <v>762</v>
      </c>
      <c r="C5531" s="95" t="s">
        <v>759</v>
      </c>
      <c r="D5531" s="96"/>
    </row>
    <row r="5532" spans="2:4" x14ac:dyDescent="0.35">
      <c r="B5532" s="99" t="s">
        <v>1985</v>
      </c>
      <c r="C5532" s="203" t="s">
        <v>316</v>
      </c>
      <c r="D5532" s="204"/>
    </row>
    <row r="5533" spans="2:4" x14ac:dyDescent="0.35">
      <c r="B5533" s="214" t="s">
        <v>317</v>
      </c>
      <c r="C5533" s="83" t="s">
        <v>318</v>
      </c>
      <c r="D5533" s="26" t="s">
        <v>319</v>
      </c>
    </row>
    <row r="5534" spans="2:4" x14ac:dyDescent="0.35">
      <c r="B5534" s="214"/>
      <c r="C5534" s="224" t="s">
        <v>390</v>
      </c>
      <c r="D5534" s="50" t="s">
        <v>391</v>
      </c>
    </row>
    <row r="5535" spans="2:4" x14ac:dyDescent="0.35">
      <c r="B5535" s="214"/>
      <c r="C5535" s="224"/>
      <c r="D5535" s="50" t="s">
        <v>392</v>
      </c>
    </row>
    <row r="5536" spans="2:4" x14ac:dyDescent="0.35">
      <c r="B5536" s="214"/>
      <c r="C5536" s="224"/>
      <c r="D5536" s="50" t="s">
        <v>393</v>
      </c>
    </row>
    <row r="5537" spans="2:4" x14ac:dyDescent="0.35">
      <c r="B5537" s="214"/>
      <c r="C5537" s="224"/>
      <c r="D5537" s="50" t="s">
        <v>394</v>
      </c>
    </row>
    <row r="5538" spans="2:4" x14ac:dyDescent="0.35">
      <c r="B5538" s="214"/>
      <c r="C5538" s="224" t="s">
        <v>2005</v>
      </c>
      <c r="D5538" s="50" t="s">
        <v>1517</v>
      </c>
    </row>
    <row r="5539" spans="2:4" x14ac:dyDescent="0.35">
      <c r="B5539" s="214"/>
      <c r="C5539" s="224"/>
      <c r="D5539" s="50" t="s">
        <v>1518</v>
      </c>
    </row>
    <row r="5540" spans="2:4" x14ac:dyDescent="0.35">
      <c r="B5540" s="214"/>
      <c r="C5540" s="224"/>
      <c r="D5540" s="50" t="s">
        <v>1519</v>
      </c>
    </row>
    <row r="5541" spans="2:4" x14ac:dyDescent="0.35">
      <c r="B5541" s="214"/>
      <c r="C5541" s="224"/>
      <c r="D5541" s="50" t="s">
        <v>2006</v>
      </c>
    </row>
    <row r="5542" spans="2:4" x14ac:dyDescent="0.35">
      <c r="B5542" s="214"/>
      <c r="C5542" s="224" t="s">
        <v>400</v>
      </c>
      <c r="D5542" s="50" t="s">
        <v>401</v>
      </c>
    </row>
    <row r="5543" spans="2:4" x14ac:dyDescent="0.35">
      <c r="B5543" s="214"/>
      <c r="C5543" s="224"/>
      <c r="D5543" s="50" t="s">
        <v>402</v>
      </c>
    </row>
    <row r="5544" spans="2:4" x14ac:dyDescent="0.35">
      <c r="B5544" s="214"/>
      <c r="C5544" s="224"/>
      <c r="D5544" s="50" t="s">
        <v>403</v>
      </c>
    </row>
    <row r="5545" spans="2:4" x14ac:dyDescent="0.35">
      <c r="B5545" s="214"/>
      <c r="C5545" s="224"/>
      <c r="D5545" s="50" t="s">
        <v>404</v>
      </c>
    </row>
    <row r="5546" spans="2:4" x14ac:dyDescent="0.35">
      <c r="B5546" s="214"/>
      <c r="C5546" s="224"/>
      <c r="D5546" s="50" t="s">
        <v>405</v>
      </c>
    </row>
    <row r="5547" spans="2:4" x14ac:dyDescent="0.35">
      <c r="B5547" s="214"/>
      <c r="C5547" s="224" t="s">
        <v>406</v>
      </c>
      <c r="D5547" s="50" t="s">
        <v>407</v>
      </c>
    </row>
    <row r="5548" spans="2:4" x14ac:dyDescent="0.35">
      <c r="B5548" s="214"/>
      <c r="C5548" s="224"/>
      <c r="D5548" s="50" t="s">
        <v>408</v>
      </c>
    </row>
    <row r="5549" spans="2:4" x14ac:dyDescent="0.35">
      <c r="B5549" s="214"/>
      <c r="C5549" s="224"/>
      <c r="D5549" s="50" t="s">
        <v>409</v>
      </c>
    </row>
    <row r="5550" spans="2:4" x14ac:dyDescent="0.35">
      <c r="B5550" s="214"/>
      <c r="C5550" s="224" t="s">
        <v>1520</v>
      </c>
      <c r="D5550" s="50" t="s">
        <v>411</v>
      </c>
    </row>
    <row r="5551" spans="2:4" x14ac:dyDescent="0.35">
      <c r="B5551" s="214"/>
      <c r="C5551" s="224"/>
      <c r="D5551" s="50" t="s">
        <v>333</v>
      </c>
    </row>
    <row r="5552" spans="2:4" x14ac:dyDescent="0.35">
      <c r="B5552" s="214"/>
      <c r="C5552" s="224" t="s">
        <v>413</v>
      </c>
      <c r="D5552" s="50" t="s">
        <v>775</v>
      </c>
    </row>
    <row r="5553" spans="2:4" x14ac:dyDescent="0.35">
      <c r="B5553" s="214"/>
      <c r="C5553" s="224"/>
      <c r="D5553" s="50" t="s">
        <v>2007</v>
      </c>
    </row>
    <row r="5554" spans="2:4" x14ac:dyDescent="0.35">
      <c r="B5554" s="99" t="s">
        <v>322</v>
      </c>
      <c r="C5554" s="203" t="s">
        <v>759</v>
      </c>
      <c r="D5554" s="204"/>
    </row>
    <row r="5555" spans="2:4" x14ac:dyDescent="0.35">
      <c r="B5555" s="99" t="s">
        <v>323</v>
      </c>
      <c r="C5555" s="203" t="s">
        <v>759</v>
      </c>
      <c r="D5555" s="205"/>
    </row>
    <row r="5556" spans="2:4" x14ac:dyDescent="0.35">
      <c r="B5556" s="99" t="s">
        <v>324</v>
      </c>
      <c r="C5556" s="203" t="s">
        <v>2018</v>
      </c>
      <c r="D5556" s="205"/>
    </row>
    <row r="5557" spans="2:4" ht="16" thickBot="1" x14ac:dyDescent="0.4">
      <c r="B5557" s="32" t="s">
        <v>326</v>
      </c>
      <c r="C5557" s="206" t="s">
        <v>759</v>
      </c>
      <c r="D5557" s="207"/>
    </row>
    <row r="5558" spans="2:4" x14ac:dyDescent="0.35">
      <c r="B5558"/>
      <c r="C5558" s="2"/>
      <c r="D5558" s="2"/>
    </row>
    <row r="5559" spans="2:4" ht="16" thickBot="1" x14ac:dyDescent="0.4">
      <c r="B5559"/>
      <c r="C5559" s="2"/>
      <c r="D5559" s="2"/>
    </row>
    <row r="5560" spans="2:4" ht="16" thickBot="1" x14ac:dyDescent="0.4">
      <c r="B5560" s="77"/>
      <c r="C5560" s="208" t="str" cm="1">
        <f t="array" aca="1" ref="C5560" ca="1">HYPERLINK("#"&amp;CELL("address",INDEX('Data Items List'!C:C,MATCH("Data Item", 'Data Items List'!C:C,0))),"Return to data items list")</f>
        <v>Return to data items list</v>
      </c>
      <c r="D5560" s="209"/>
    </row>
    <row r="5561" spans="2:4" x14ac:dyDescent="0.35">
      <c r="B5561" s="31" t="s">
        <v>304</v>
      </c>
      <c r="C5561" s="215" t="s">
        <v>63</v>
      </c>
      <c r="D5561" s="211"/>
    </row>
    <row r="5562" spans="2:4" x14ac:dyDescent="0.35">
      <c r="B5562" s="99" t="s">
        <v>305</v>
      </c>
      <c r="C5562" s="78" t="s">
        <v>759</v>
      </c>
      <c r="D5562" s="79"/>
    </row>
    <row r="5563" spans="2:4" x14ac:dyDescent="0.35">
      <c r="B5563" s="99" t="s">
        <v>307</v>
      </c>
      <c r="C5563" s="203" t="s">
        <v>1991</v>
      </c>
      <c r="D5563" s="204"/>
    </row>
    <row r="5564" spans="2:4" x14ac:dyDescent="0.35">
      <c r="B5564" s="99" t="s">
        <v>309</v>
      </c>
      <c r="C5564" s="203" t="s">
        <v>1471</v>
      </c>
      <c r="D5564" s="205"/>
    </row>
    <row r="5565" spans="2:4" x14ac:dyDescent="0.35">
      <c r="B5565" s="99" t="s">
        <v>311</v>
      </c>
      <c r="C5565" s="203" t="s">
        <v>1521</v>
      </c>
      <c r="D5565" s="205"/>
    </row>
    <row r="5566" spans="2:4" x14ac:dyDescent="0.35">
      <c r="B5566" s="99" t="s">
        <v>313</v>
      </c>
      <c r="C5566" s="203" t="s">
        <v>759</v>
      </c>
      <c r="D5566" s="204"/>
    </row>
    <row r="5567" spans="2:4" x14ac:dyDescent="0.35">
      <c r="B5567" s="99" t="s">
        <v>762</v>
      </c>
      <c r="C5567" s="95" t="s">
        <v>759</v>
      </c>
      <c r="D5567" s="96"/>
    </row>
    <row r="5568" spans="2:4" x14ac:dyDescent="0.35">
      <c r="B5568" s="99" t="s">
        <v>1985</v>
      </c>
      <c r="C5568" s="203" t="s">
        <v>316</v>
      </c>
      <c r="D5568" s="204"/>
    </row>
    <row r="5569" spans="2:4" x14ac:dyDescent="0.35">
      <c r="B5569" s="214" t="s">
        <v>317</v>
      </c>
      <c r="C5569" s="83" t="s">
        <v>318</v>
      </c>
      <c r="D5569" s="26" t="s">
        <v>319</v>
      </c>
    </row>
    <row r="5570" spans="2:4" x14ac:dyDescent="0.35">
      <c r="B5570" s="214"/>
      <c r="C5570" s="100" t="s">
        <v>331</v>
      </c>
      <c r="D5570" s="79" t="s">
        <v>759</v>
      </c>
    </row>
    <row r="5571" spans="2:4" x14ac:dyDescent="0.35">
      <c r="B5571" s="214"/>
      <c r="C5571" s="80" t="s">
        <v>332</v>
      </c>
      <c r="D5571" s="79" t="s">
        <v>759</v>
      </c>
    </row>
    <row r="5572" spans="2:4" x14ac:dyDescent="0.35">
      <c r="B5572" s="99"/>
      <c r="C5572" s="80" t="s">
        <v>333</v>
      </c>
      <c r="D5572" s="79" t="s">
        <v>759</v>
      </c>
    </row>
    <row r="5573" spans="2:4" x14ac:dyDescent="0.35">
      <c r="B5573" s="99" t="s">
        <v>322</v>
      </c>
      <c r="C5573" s="203" t="s">
        <v>759</v>
      </c>
      <c r="D5573" s="204"/>
    </row>
    <row r="5574" spans="2:4" x14ac:dyDescent="0.35">
      <c r="B5574" s="99" t="s">
        <v>323</v>
      </c>
      <c r="C5574" s="203" t="s">
        <v>1522</v>
      </c>
      <c r="D5574" s="205"/>
    </row>
    <row r="5575" spans="2:4" x14ac:dyDescent="0.35">
      <c r="B5575" s="99" t="s">
        <v>324</v>
      </c>
      <c r="C5575" s="203" t="s">
        <v>2018</v>
      </c>
      <c r="D5575" s="205"/>
    </row>
    <row r="5576" spans="2:4" ht="16" thickBot="1" x14ac:dyDescent="0.4">
      <c r="B5576" s="32" t="s">
        <v>326</v>
      </c>
      <c r="C5576" s="206" t="s">
        <v>759</v>
      </c>
      <c r="D5576" s="207"/>
    </row>
    <row r="5577" spans="2:4" x14ac:dyDescent="0.35">
      <c r="B5577"/>
      <c r="C5577" s="2"/>
      <c r="D5577" s="2"/>
    </row>
    <row r="5578" spans="2:4" ht="16" thickBot="1" x14ac:dyDescent="0.4">
      <c r="B5578"/>
      <c r="C5578" s="2"/>
      <c r="D5578" s="2"/>
    </row>
    <row r="5579" spans="2:4" ht="16" thickBot="1" x14ac:dyDescent="0.4">
      <c r="B5579" s="77"/>
      <c r="C5579" s="208" t="str" cm="1">
        <f t="array" aca="1" ref="C5579" ca="1">HYPERLINK("#"&amp;CELL("address",INDEX('Data Items List'!C:C,MATCH("Data Item", 'Data Items List'!C:C,0))),"Return to data items list")</f>
        <v>Return to data items list</v>
      </c>
      <c r="D5579" s="209"/>
    </row>
    <row r="5580" spans="2:4" x14ac:dyDescent="0.35">
      <c r="B5580" s="31" t="s">
        <v>304</v>
      </c>
      <c r="C5580" s="215" t="s">
        <v>66</v>
      </c>
      <c r="D5580" s="211"/>
    </row>
    <row r="5581" spans="2:4" x14ac:dyDescent="0.35">
      <c r="B5581" s="99" t="s">
        <v>305</v>
      </c>
      <c r="C5581" s="78" t="s">
        <v>759</v>
      </c>
      <c r="D5581" s="79"/>
    </row>
    <row r="5582" spans="2:4" x14ac:dyDescent="0.35">
      <c r="B5582" s="99" t="s">
        <v>307</v>
      </c>
      <c r="C5582" s="203" t="s">
        <v>1523</v>
      </c>
      <c r="D5582" s="204"/>
    </row>
    <row r="5583" spans="2:4" x14ac:dyDescent="0.35">
      <c r="B5583" s="99" t="s">
        <v>309</v>
      </c>
      <c r="C5583" s="203" t="s">
        <v>1471</v>
      </c>
      <c r="D5583" s="205"/>
    </row>
    <row r="5584" spans="2:4" x14ac:dyDescent="0.35">
      <c r="B5584" s="99" t="s">
        <v>311</v>
      </c>
      <c r="C5584" s="203" t="s">
        <v>1479</v>
      </c>
      <c r="D5584" s="205"/>
    </row>
    <row r="5585" spans="2:4" x14ac:dyDescent="0.35">
      <c r="B5585" s="99" t="s">
        <v>313</v>
      </c>
      <c r="C5585" s="203" t="s">
        <v>759</v>
      </c>
      <c r="D5585" s="204"/>
    </row>
    <row r="5586" spans="2:4" x14ac:dyDescent="0.35">
      <c r="B5586" s="99" t="s">
        <v>762</v>
      </c>
      <c r="C5586" s="95" t="s">
        <v>759</v>
      </c>
      <c r="D5586" s="96"/>
    </row>
    <row r="5587" spans="2:4" x14ac:dyDescent="0.35">
      <c r="B5587" s="99" t="s">
        <v>1985</v>
      </c>
      <c r="C5587" s="203" t="s">
        <v>316</v>
      </c>
      <c r="D5587" s="204"/>
    </row>
    <row r="5588" spans="2:4" x14ac:dyDescent="0.35">
      <c r="B5588" s="214" t="s">
        <v>317</v>
      </c>
      <c r="C5588" s="83" t="s">
        <v>318</v>
      </c>
      <c r="D5588" s="26" t="s">
        <v>319</v>
      </c>
    </row>
    <row r="5589" spans="2:4" ht="31" x14ac:dyDescent="0.35">
      <c r="B5589" s="214"/>
      <c r="C5589" s="78" t="s">
        <v>1524</v>
      </c>
      <c r="D5589" s="79"/>
    </row>
    <row r="5590" spans="2:4" ht="31" x14ac:dyDescent="0.35">
      <c r="B5590" s="214"/>
      <c r="C5590" s="78" t="s">
        <v>1525</v>
      </c>
      <c r="D5590" s="79"/>
    </row>
    <row r="5591" spans="2:4" x14ac:dyDescent="0.35">
      <c r="B5591" s="99" t="s">
        <v>322</v>
      </c>
      <c r="C5591" s="203" t="s">
        <v>759</v>
      </c>
      <c r="D5591" s="204"/>
    </row>
    <row r="5592" spans="2:4" x14ac:dyDescent="0.35">
      <c r="B5592" s="99" t="s">
        <v>323</v>
      </c>
      <c r="C5592" s="203" t="s">
        <v>1483</v>
      </c>
      <c r="D5592" s="205"/>
    </row>
    <row r="5593" spans="2:4" x14ac:dyDescent="0.35">
      <c r="B5593" s="99" t="s">
        <v>324</v>
      </c>
      <c r="C5593" s="216" t="s">
        <v>2018</v>
      </c>
      <c r="D5593" s="205"/>
    </row>
    <row r="5594" spans="2:4" ht="16" thickBot="1" x14ac:dyDescent="0.4">
      <c r="B5594" s="32" t="s">
        <v>326</v>
      </c>
      <c r="C5594" s="206" t="s">
        <v>759</v>
      </c>
      <c r="D5594" s="207"/>
    </row>
    <row r="5595" spans="2:4" x14ac:dyDescent="0.35">
      <c r="B5595"/>
      <c r="C5595" s="2"/>
      <c r="D5595" s="2"/>
    </row>
    <row r="5596" spans="2:4" ht="16" thickBot="1" x14ac:dyDescent="0.4">
      <c r="B5596"/>
      <c r="C5596" s="2"/>
      <c r="D5596" s="2"/>
    </row>
    <row r="5597" spans="2:4" ht="16" thickBot="1" x14ac:dyDescent="0.4">
      <c r="B5597" s="77"/>
      <c r="C5597" s="208" t="str" cm="1">
        <f t="array" aca="1" ref="C5597" ca="1">HYPERLINK("#"&amp;CELL("address",INDEX('Data Items List'!C:C,MATCH("Data Item", 'Data Items List'!C:C,0))),"Return to data items list")</f>
        <v>Return to data items list</v>
      </c>
      <c r="D5597" s="209"/>
    </row>
    <row r="5598" spans="2:4" x14ac:dyDescent="0.35">
      <c r="B5598" s="31" t="s">
        <v>304</v>
      </c>
      <c r="C5598" s="215" t="s">
        <v>82</v>
      </c>
      <c r="D5598" s="211"/>
    </row>
    <row r="5599" spans="2:4" x14ac:dyDescent="0.35">
      <c r="B5599" s="99" t="s">
        <v>305</v>
      </c>
      <c r="C5599" s="78" t="s">
        <v>759</v>
      </c>
      <c r="D5599" s="79"/>
    </row>
    <row r="5600" spans="2:4" x14ac:dyDescent="0.35">
      <c r="B5600" s="99" t="s">
        <v>307</v>
      </c>
      <c r="C5600" s="203" t="s">
        <v>1526</v>
      </c>
      <c r="D5600" s="204"/>
    </row>
    <row r="5601" spans="2:4" x14ac:dyDescent="0.35">
      <c r="B5601" s="99" t="s">
        <v>309</v>
      </c>
      <c r="C5601" s="203" t="s">
        <v>1471</v>
      </c>
      <c r="D5601" s="205"/>
    </row>
    <row r="5602" spans="2:4" x14ac:dyDescent="0.35">
      <c r="B5602" s="99" t="s">
        <v>311</v>
      </c>
      <c r="C5602" s="203" t="s">
        <v>1527</v>
      </c>
      <c r="D5602" s="205"/>
    </row>
    <row r="5603" spans="2:4" x14ac:dyDescent="0.35">
      <c r="B5603" s="99" t="s">
        <v>313</v>
      </c>
      <c r="C5603" s="203" t="s">
        <v>759</v>
      </c>
      <c r="D5603" s="204"/>
    </row>
    <row r="5604" spans="2:4" x14ac:dyDescent="0.35">
      <c r="B5604" s="99" t="s">
        <v>762</v>
      </c>
      <c r="C5604" s="95" t="s">
        <v>759</v>
      </c>
      <c r="D5604" s="96"/>
    </row>
    <row r="5605" spans="2:4" x14ac:dyDescent="0.35">
      <c r="B5605" s="99" t="s">
        <v>1985</v>
      </c>
      <c r="C5605" s="203" t="s">
        <v>316</v>
      </c>
      <c r="D5605" s="204"/>
    </row>
    <row r="5606" spans="2:4" x14ac:dyDescent="0.35">
      <c r="B5606" s="214" t="s">
        <v>317</v>
      </c>
      <c r="C5606" s="83" t="s">
        <v>318</v>
      </c>
      <c r="D5606" s="26" t="s">
        <v>319</v>
      </c>
    </row>
    <row r="5607" spans="2:4" x14ac:dyDescent="0.35">
      <c r="B5607" s="214"/>
      <c r="C5607" s="88" t="str" cm="1">
        <f t="array" aca="1" ref="C5607" ca="1">HYPERLINK("#"&amp;CELL("address",INDEX(Glossary!B:B,MATCH("Community", Glossary!B:B,0))),"Community")</f>
        <v>Community</v>
      </c>
      <c r="D5607" s="79"/>
    </row>
    <row r="5608" spans="2:4" x14ac:dyDescent="0.35">
      <c r="B5608" s="214"/>
      <c r="C5608" s="88" t="str" cm="1">
        <f t="array" aca="1" ref="C5608" ca="1">HYPERLINK("#"&amp;CELL("address",INDEX(Glossary!B:B,MATCH("Residential Care", Glossary!B:B,0))),"Residential")</f>
        <v>Residential</v>
      </c>
      <c r="D5608" s="79"/>
    </row>
    <row r="5609" spans="2:4" x14ac:dyDescent="0.35">
      <c r="B5609" s="214"/>
      <c r="C5609" s="88" t="str" cm="1">
        <f t="array" aca="1" ref="C5609" ca="1">HYPERLINK("#"&amp;CELL("address",INDEX(Glossary!B:B,MATCH("Nursing Care", Glossary!B:B,0))),"Nursing")</f>
        <v>Nursing</v>
      </c>
      <c r="D5609" s="79"/>
    </row>
    <row r="5610" spans="2:4" x14ac:dyDescent="0.35">
      <c r="B5610" s="214"/>
      <c r="C5610" s="88" t="str" cm="1">
        <f t="array" aca="1" ref="C5610" ca="1">HYPERLINK("#"&amp;CELL("address",INDEX(Glossary!B:B,MATCH("Prison / Young offenders institution / detention centre", Glossary!B:B,0))),"Prison")</f>
        <v>Prison</v>
      </c>
      <c r="D5610" s="79"/>
    </row>
    <row r="5611" spans="2:4" x14ac:dyDescent="0.35">
      <c r="B5611" s="99" t="s">
        <v>322</v>
      </c>
      <c r="C5611" s="203" t="s">
        <v>759</v>
      </c>
      <c r="D5611" s="204"/>
    </row>
    <row r="5612" spans="2:4" x14ac:dyDescent="0.35">
      <c r="B5612" s="99" t="s">
        <v>323</v>
      </c>
      <c r="C5612" s="203" t="s">
        <v>1528</v>
      </c>
      <c r="D5612" s="205"/>
    </row>
    <row r="5613" spans="2:4" x14ac:dyDescent="0.35">
      <c r="B5613" s="99" t="s">
        <v>324</v>
      </c>
      <c r="C5613" s="203" t="s">
        <v>2018</v>
      </c>
      <c r="D5613" s="205"/>
    </row>
    <row r="5614" spans="2:4" ht="16" thickBot="1" x14ac:dyDescent="0.4">
      <c r="B5614" s="32" t="s">
        <v>326</v>
      </c>
      <c r="C5614" s="206" t="s">
        <v>759</v>
      </c>
      <c r="D5614" s="207"/>
    </row>
    <row r="5615" spans="2:4" x14ac:dyDescent="0.35">
      <c r="B5615"/>
      <c r="C5615" s="2"/>
      <c r="D5615" s="2"/>
    </row>
    <row r="5616" spans="2:4" ht="16" thickBot="1" x14ac:dyDescent="0.4">
      <c r="B5616"/>
      <c r="C5616" s="2"/>
      <c r="D5616" s="2"/>
    </row>
    <row r="5617" spans="2:4" ht="16" thickBot="1" x14ac:dyDescent="0.4">
      <c r="B5617" s="77"/>
      <c r="C5617" s="208" t="str" cm="1">
        <f t="array" aca="1" ref="C5617" ca="1">HYPERLINK("#"&amp;CELL("address",INDEX('Data Items List'!C:C,MATCH("Data Item", 'Data Items List'!C:C,0))),"Return to data items list")</f>
        <v>Return to data items list</v>
      </c>
      <c r="D5617" s="209"/>
    </row>
    <row r="5618" spans="2:4" x14ac:dyDescent="0.35">
      <c r="B5618" s="31" t="s">
        <v>304</v>
      </c>
      <c r="C5618" s="210" t="s">
        <v>1986</v>
      </c>
      <c r="D5618" s="211"/>
    </row>
    <row r="5619" spans="2:4" x14ac:dyDescent="0.35">
      <c r="B5619" s="99" t="s">
        <v>305</v>
      </c>
      <c r="C5619" s="78" t="s">
        <v>759</v>
      </c>
      <c r="D5619" s="79"/>
    </row>
    <row r="5620" spans="2:4" x14ac:dyDescent="0.35">
      <c r="B5620" s="99" t="s">
        <v>307</v>
      </c>
      <c r="C5620" s="203" t="s">
        <v>1529</v>
      </c>
      <c r="D5620" s="204"/>
    </row>
    <row r="5621" spans="2:4" x14ac:dyDescent="0.35">
      <c r="B5621" s="99" t="s">
        <v>309</v>
      </c>
      <c r="C5621" s="203" t="s">
        <v>1471</v>
      </c>
      <c r="D5621" s="205"/>
    </row>
    <row r="5622" spans="2:4" x14ac:dyDescent="0.35">
      <c r="B5622" s="99" t="s">
        <v>311</v>
      </c>
      <c r="C5622" s="203" t="s">
        <v>1530</v>
      </c>
      <c r="D5622" s="205"/>
    </row>
    <row r="5623" spans="2:4" x14ac:dyDescent="0.35">
      <c r="B5623" s="99" t="s">
        <v>313</v>
      </c>
      <c r="C5623" s="203" t="s">
        <v>759</v>
      </c>
      <c r="D5623" s="204"/>
    </row>
    <row r="5624" spans="2:4" x14ac:dyDescent="0.35">
      <c r="B5624" s="99" t="s">
        <v>762</v>
      </c>
      <c r="C5624" s="95" t="s">
        <v>759</v>
      </c>
      <c r="D5624" s="96"/>
    </row>
    <row r="5625" spans="2:4" x14ac:dyDescent="0.35">
      <c r="B5625" s="99" t="s">
        <v>1985</v>
      </c>
      <c r="C5625" s="203" t="s">
        <v>759</v>
      </c>
      <c r="D5625" s="204"/>
    </row>
    <row r="5626" spans="2:4" x14ac:dyDescent="0.35">
      <c r="B5626" s="214" t="s">
        <v>317</v>
      </c>
      <c r="C5626" s="83" t="s">
        <v>318</v>
      </c>
      <c r="D5626" s="26" t="s">
        <v>319</v>
      </c>
    </row>
    <row r="5627" spans="2:4" x14ac:dyDescent="0.35">
      <c r="B5627" s="214"/>
      <c r="C5627" s="78" t="s">
        <v>1531</v>
      </c>
      <c r="D5627" s="79"/>
    </row>
    <row r="5628" spans="2:4" x14ac:dyDescent="0.35">
      <c r="B5628" s="214"/>
      <c r="C5628" s="78" t="s">
        <v>1532</v>
      </c>
      <c r="D5628" s="79"/>
    </row>
    <row r="5629" spans="2:4" x14ac:dyDescent="0.35">
      <c r="B5629" s="214"/>
      <c r="C5629" s="78" t="s">
        <v>1533</v>
      </c>
      <c r="D5629" s="79"/>
    </row>
    <row r="5630" spans="2:4" x14ac:dyDescent="0.35">
      <c r="B5630" s="99" t="s">
        <v>322</v>
      </c>
      <c r="C5630" s="203" t="s">
        <v>759</v>
      </c>
      <c r="D5630" s="204"/>
    </row>
    <row r="5631" spans="2:4" x14ac:dyDescent="0.35">
      <c r="B5631" s="99" t="s">
        <v>323</v>
      </c>
      <c r="C5631" s="203" t="s">
        <v>759</v>
      </c>
      <c r="D5631" s="205"/>
    </row>
    <row r="5632" spans="2:4" x14ac:dyDescent="0.35">
      <c r="B5632" s="99" t="s">
        <v>324</v>
      </c>
      <c r="C5632" s="203" t="s">
        <v>2018</v>
      </c>
      <c r="D5632" s="205"/>
    </row>
    <row r="5633" spans="2:4" ht="16" thickBot="1" x14ac:dyDescent="0.4">
      <c r="B5633" s="32" t="s">
        <v>326</v>
      </c>
      <c r="C5633" s="206" t="s">
        <v>759</v>
      </c>
      <c r="D5633" s="207"/>
    </row>
    <row r="5634" spans="2:4" x14ac:dyDescent="0.35">
      <c r="B5634"/>
      <c r="C5634" s="2"/>
      <c r="D5634" s="2"/>
    </row>
    <row r="5635" spans="2:4" ht="16" thickBot="1" x14ac:dyDescent="0.4">
      <c r="B5635"/>
      <c r="C5635" s="2"/>
      <c r="D5635" s="2"/>
    </row>
    <row r="5636" spans="2:4" ht="16" thickBot="1" x14ac:dyDescent="0.4">
      <c r="B5636" s="77"/>
      <c r="C5636" s="208" t="str" cm="1">
        <f t="array" aca="1" ref="C5636" ca="1">HYPERLINK("#"&amp;CELL("address",INDEX('Data Items List'!C:C,MATCH("Data Item", 'Data Items List'!C:C,0))),"Return to data items list")</f>
        <v>Return to data items list</v>
      </c>
      <c r="D5636" s="209"/>
    </row>
    <row r="5637" spans="2:4" x14ac:dyDescent="0.35">
      <c r="B5637" s="81" t="s">
        <v>304</v>
      </c>
      <c r="C5637" s="215" t="s">
        <v>97</v>
      </c>
      <c r="D5637" s="211"/>
    </row>
    <row r="5638" spans="2:4" x14ac:dyDescent="0.35">
      <c r="B5638" s="101" t="s">
        <v>305</v>
      </c>
      <c r="C5638" s="78" t="s">
        <v>1102</v>
      </c>
      <c r="D5638" s="79"/>
    </row>
    <row r="5639" spans="2:4" x14ac:dyDescent="0.35">
      <c r="B5639" s="101" t="s">
        <v>307</v>
      </c>
      <c r="C5639" s="203" t="s">
        <v>1534</v>
      </c>
      <c r="D5639" s="204"/>
    </row>
    <row r="5640" spans="2:4" x14ac:dyDescent="0.35">
      <c r="B5640" s="101" t="s">
        <v>309</v>
      </c>
      <c r="C5640" s="203" t="s">
        <v>1471</v>
      </c>
      <c r="D5640" s="205"/>
    </row>
    <row r="5641" spans="2:4" x14ac:dyDescent="0.35">
      <c r="B5641" s="101" t="s">
        <v>311</v>
      </c>
      <c r="C5641" s="203" t="s">
        <v>1535</v>
      </c>
      <c r="D5641" s="205"/>
    </row>
    <row r="5642" spans="2:4" x14ac:dyDescent="0.35">
      <c r="B5642" s="101" t="s">
        <v>313</v>
      </c>
      <c r="C5642" s="203" t="s">
        <v>759</v>
      </c>
      <c r="D5642" s="204"/>
    </row>
    <row r="5643" spans="2:4" x14ac:dyDescent="0.35">
      <c r="B5643" s="101" t="s">
        <v>762</v>
      </c>
      <c r="C5643" s="95" t="s">
        <v>759</v>
      </c>
      <c r="D5643" s="96"/>
    </row>
    <row r="5644" spans="2:4" x14ac:dyDescent="0.35">
      <c r="B5644" s="101" t="s">
        <v>1985</v>
      </c>
      <c r="C5644" s="203" t="s">
        <v>316</v>
      </c>
      <c r="D5644" s="204"/>
    </row>
    <row r="5645" spans="2:4" x14ac:dyDescent="0.35">
      <c r="B5645" s="221" t="s">
        <v>317</v>
      </c>
      <c r="C5645" s="83" t="s">
        <v>318</v>
      </c>
      <c r="D5645" s="26" t="s">
        <v>319</v>
      </c>
    </row>
    <row r="5646" spans="2:4" x14ac:dyDescent="0.35">
      <c r="B5646" s="221"/>
      <c r="C5646" s="89" t="str" cm="1">
        <f t="array" aca="1" ref="C5646" ca="1">HYPERLINK("#"&amp;CELL("address",INDEX(Glossary!B:B,MATCH("Physical Support: Access &amp; mobility only", Glossary!B:B,0))),"Physical Support: Access &amp; mobility only")</f>
        <v>Physical Support: Access &amp; mobility only</v>
      </c>
      <c r="D5646" s="50"/>
    </row>
    <row r="5647" spans="2:4" x14ac:dyDescent="0.35">
      <c r="B5647" s="221"/>
      <c r="C5647" s="89" t="str" cm="1">
        <f t="array" aca="1" ref="C5647" ca="1">HYPERLINK("#"&amp;CELL("address",INDEX(Glossary!B:B,MATCH("Physical Support: Personal care support", Glossary!B:B,0))),"Physical Support: Personal care support")</f>
        <v>Physical Support: Personal care support</v>
      </c>
      <c r="D5647" s="50"/>
    </row>
    <row r="5648" spans="2:4" x14ac:dyDescent="0.35">
      <c r="B5648" s="221"/>
      <c r="C5648" s="89" t="str" cm="1">
        <f t="array" aca="1" ref="C5648" ca="1">HYPERLINK("#"&amp;CELL("address",INDEX(Glossary!B:B,MATCH("Sensory Support: Support for visual impairment", Glossary!B:B,0))),"Sensory Support: Support for visual impairment")</f>
        <v>Sensory Support: Support for visual impairment</v>
      </c>
      <c r="D5648" s="79"/>
    </row>
    <row r="5649" spans="2:4" x14ac:dyDescent="0.35">
      <c r="B5649" s="221"/>
      <c r="C5649" s="89" t="str" cm="1">
        <f t="array" aca="1" ref="C5649" ca="1">HYPERLINK("#"&amp;CELL("address",INDEX(Glossary!B:B,MATCH("Sensory Support: Support for hearing impairment", Glossary!B:B,0))),"Sensory Support: Support for hearing impairment")</f>
        <v>Sensory Support: Support for hearing impairment</v>
      </c>
      <c r="D5649" s="79"/>
    </row>
    <row r="5650" spans="2:4" x14ac:dyDescent="0.35">
      <c r="B5650" s="221"/>
      <c r="C5650" s="89" t="str" cm="1">
        <f t="array" aca="1" ref="C5650" ca="1">HYPERLINK("#"&amp;CELL("address",INDEX(Glossary!B:B,MATCH("Sensory Support: Support for dual impairment", Glossary!B:B,0))),"Sensory Support: Support for dual impairment")</f>
        <v>Sensory Support: Support for dual impairment</v>
      </c>
      <c r="D5650" s="79"/>
    </row>
    <row r="5651" spans="2:4" x14ac:dyDescent="0.35">
      <c r="B5651" s="221"/>
      <c r="C5651" s="89" t="str" cm="1">
        <f t="array" aca="1" ref="C5651" ca="1">HYPERLINK("#"&amp;CELL("address",INDEX(Glossary!B:B,MATCH("Support with Memory &amp; Cognition", Glossary!B:B,0))),"Support with Memory &amp; Cognition")</f>
        <v>Support with Memory &amp; Cognition</v>
      </c>
      <c r="D5651" s="79"/>
    </row>
    <row r="5652" spans="2:4" x14ac:dyDescent="0.35">
      <c r="B5652" s="221"/>
      <c r="C5652" s="89" t="str" cm="1">
        <f t="array" aca="1" ref="C5652" ca="1">HYPERLINK("#"&amp;CELL("address",INDEX(Glossary!B:B,MATCH("Learning Disability Support", Glossary!B:B,0))),"Learning Disability Support")</f>
        <v>Learning Disability Support</v>
      </c>
      <c r="D5652" s="79"/>
    </row>
    <row r="5653" spans="2:4" x14ac:dyDescent="0.35">
      <c r="B5653" s="221"/>
      <c r="C5653" s="89" t="str" cm="1">
        <f t="array" aca="1" ref="C5653" ca="1">HYPERLINK("#"&amp;CELL("address",INDEX(Glossary!B:B,MATCH("Mental Health Support", Glossary!B:B,0))),"Mental Health Support")</f>
        <v>Mental Health Support</v>
      </c>
      <c r="D5653" s="79"/>
    </row>
    <row r="5654" spans="2:4" x14ac:dyDescent="0.35">
      <c r="B5654" s="221"/>
      <c r="C5654" s="89" t="str" cm="1">
        <f t="array" aca="1" ref="C5654" ca="1">HYPERLINK("#"&amp;CELL("address",INDEX(Glossary!B:B,MATCH("Social Support: Substance misuse support", Glossary!B:B,0))),"Social Support: Substance misuse support")</f>
        <v>Social Support: Substance misuse support</v>
      </c>
      <c r="D5654" s="79"/>
    </row>
    <row r="5655" spans="2:4" x14ac:dyDescent="0.35">
      <c r="B5655" s="221"/>
      <c r="C5655" s="89" t="str" cm="1">
        <f t="array" aca="1" ref="C5655" ca="1">HYPERLINK("#"&amp;CELL("address",INDEX(Glossary!B:B,MATCH("Social Support: Asylum seeker support", Glossary!B:B,0))),"Social Support: Asylum seeker support")</f>
        <v>Social Support: Asylum seeker support</v>
      </c>
      <c r="D5655" s="79"/>
    </row>
    <row r="5656" spans="2:4" x14ac:dyDescent="0.35">
      <c r="B5656" s="221"/>
      <c r="C5656" s="89" t="str" cm="1">
        <f t="array" aca="1" ref="C5656" ca="1">HYPERLINK("#"&amp;CELL("address",INDEX(Glossary!B:B,MATCH("Social Support: Support for Social Isolation/Other", Glossary!B:B,0))),"Social Support: Support for Social Isolation/Other")</f>
        <v>Social Support: Support for Social Isolation/Other</v>
      </c>
      <c r="D5656" s="79"/>
    </row>
    <row r="5657" spans="2:4" x14ac:dyDescent="0.35">
      <c r="B5657" s="101" t="s">
        <v>322</v>
      </c>
      <c r="C5657" s="203" t="s">
        <v>759</v>
      </c>
      <c r="D5657" s="204"/>
    </row>
    <row r="5658" spans="2:4" x14ac:dyDescent="0.35">
      <c r="B5658" s="101" t="s">
        <v>323</v>
      </c>
      <c r="C5658" s="222" t="s">
        <v>1478</v>
      </c>
      <c r="D5658" s="223"/>
    </row>
    <row r="5659" spans="2:4" x14ac:dyDescent="0.35">
      <c r="B5659" s="101" t="s">
        <v>324</v>
      </c>
      <c r="C5659" s="203" t="s">
        <v>2018</v>
      </c>
      <c r="D5659" s="205"/>
    </row>
    <row r="5660" spans="2:4" ht="16" thickBot="1" x14ac:dyDescent="0.4">
      <c r="B5660" s="82" t="s">
        <v>326</v>
      </c>
      <c r="C5660" s="206" t="s">
        <v>759</v>
      </c>
      <c r="D5660" s="207"/>
    </row>
    <row r="5661" spans="2:4" x14ac:dyDescent="0.35">
      <c r="B5661" s="30"/>
      <c r="C5661" s="115"/>
      <c r="D5661" s="29"/>
    </row>
    <row r="5662" spans="2:4" ht="16" thickBot="1" x14ac:dyDescent="0.4">
      <c r="B5662" s="30"/>
      <c r="C5662" s="115"/>
      <c r="D5662" s="29"/>
    </row>
    <row r="5663" spans="2:4" ht="16" thickBot="1" x14ac:dyDescent="0.4">
      <c r="B5663" s="77"/>
      <c r="C5663" s="208" t="str" cm="1">
        <f t="array" aca="1" ref="C5663" ca="1">HYPERLINK("#"&amp;CELL("address",INDEX('Data Items List'!C:C,MATCH("Data Item", 'Data Items List'!C:C,0))),"Return to data items list")</f>
        <v>Return to data items list</v>
      </c>
      <c r="D5663" s="209"/>
    </row>
    <row r="5664" spans="2:4" x14ac:dyDescent="0.35">
      <c r="B5664" s="31" t="s">
        <v>304</v>
      </c>
      <c r="C5664" s="215" t="s">
        <v>99</v>
      </c>
      <c r="D5664" s="211"/>
    </row>
    <row r="5665" spans="2:4" x14ac:dyDescent="0.35">
      <c r="B5665" s="99" t="s">
        <v>305</v>
      </c>
      <c r="C5665" s="78" t="s">
        <v>759</v>
      </c>
      <c r="D5665" s="79"/>
    </row>
    <row r="5666" spans="2:4" x14ac:dyDescent="0.35">
      <c r="B5666" s="99" t="s">
        <v>307</v>
      </c>
      <c r="C5666" s="216" t="s">
        <v>1536</v>
      </c>
      <c r="D5666" s="204"/>
    </row>
    <row r="5667" spans="2:4" x14ac:dyDescent="0.35">
      <c r="B5667" s="99" t="s">
        <v>309</v>
      </c>
      <c r="C5667" s="203" t="s">
        <v>1471</v>
      </c>
      <c r="D5667" s="205"/>
    </row>
    <row r="5668" spans="2:4" x14ac:dyDescent="0.35">
      <c r="B5668" s="99" t="s">
        <v>311</v>
      </c>
      <c r="C5668" s="203" t="s">
        <v>1537</v>
      </c>
      <c r="D5668" s="205"/>
    </row>
    <row r="5669" spans="2:4" x14ac:dyDescent="0.35">
      <c r="B5669" s="99" t="s">
        <v>313</v>
      </c>
      <c r="C5669" s="203" t="s">
        <v>759</v>
      </c>
      <c r="D5669" s="204"/>
    </row>
    <row r="5670" spans="2:4" x14ac:dyDescent="0.35">
      <c r="B5670" s="99" t="s">
        <v>762</v>
      </c>
      <c r="C5670" s="95" t="s">
        <v>759</v>
      </c>
      <c r="D5670" s="96"/>
    </row>
    <row r="5671" spans="2:4" x14ac:dyDescent="0.35">
      <c r="B5671" s="99" t="s">
        <v>1985</v>
      </c>
      <c r="C5671" s="203" t="s">
        <v>316</v>
      </c>
      <c r="D5671" s="204"/>
    </row>
    <row r="5672" spans="2:4" x14ac:dyDescent="0.35">
      <c r="B5672" s="214" t="s">
        <v>317</v>
      </c>
      <c r="C5672" s="83" t="s">
        <v>318</v>
      </c>
      <c r="D5672" s="26" t="s">
        <v>319</v>
      </c>
    </row>
    <row r="5673" spans="2:4" x14ac:dyDescent="0.35">
      <c r="B5673" s="214"/>
      <c r="C5673" s="100" t="s">
        <v>1538</v>
      </c>
      <c r="D5673" s="79"/>
    </row>
    <row r="5674" spans="2:4" x14ac:dyDescent="0.35">
      <c r="B5674" s="99" t="s">
        <v>322</v>
      </c>
      <c r="C5674" s="203" t="s">
        <v>759</v>
      </c>
      <c r="D5674" s="204"/>
    </row>
    <row r="5675" spans="2:4" x14ac:dyDescent="0.35">
      <c r="B5675" s="99" t="s">
        <v>323</v>
      </c>
      <c r="C5675" s="203" t="s">
        <v>759</v>
      </c>
      <c r="D5675" s="205"/>
    </row>
    <row r="5676" spans="2:4" x14ac:dyDescent="0.35">
      <c r="B5676" s="99" t="s">
        <v>324</v>
      </c>
      <c r="C5676" s="203" t="s">
        <v>2018</v>
      </c>
      <c r="D5676" s="205"/>
    </row>
    <row r="5677" spans="2:4" ht="16" thickBot="1" x14ac:dyDescent="0.4">
      <c r="B5677" s="32" t="s">
        <v>326</v>
      </c>
      <c r="C5677" s="206" t="s">
        <v>1539</v>
      </c>
      <c r="D5677" s="207"/>
    </row>
    <row r="5678" spans="2:4" x14ac:dyDescent="0.35">
      <c r="B5678" s="30"/>
      <c r="C5678" s="115"/>
      <c r="D5678" s="29"/>
    </row>
    <row r="5679" spans="2:4" ht="16" thickBot="1" x14ac:dyDescent="0.4">
      <c r="B5679" s="30"/>
      <c r="C5679" s="115"/>
      <c r="D5679" s="29"/>
    </row>
    <row r="5680" spans="2:4" ht="16" thickBot="1" x14ac:dyDescent="0.4">
      <c r="B5680" s="77"/>
      <c r="C5680" s="208" t="str" cm="1">
        <f t="array" aca="1" ref="C5680" ca="1">HYPERLINK("#"&amp;CELL("address",INDEX('Data Items List'!C:C,MATCH("Data Item", 'Data Items List'!C:C,0))),"Return to data items list")</f>
        <v>Return to data items list</v>
      </c>
      <c r="D5680" s="209"/>
    </row>
    <row r="5681" spans="2:4" x14ac:dyDescent="0.35">
      <c r="B5681" s="31" t="s">
        <v>304</v>
      </c>
      <c r="C5681" s="215" t="s">
        <v>263</v>
      </c>
      <c r="D5681" s="211"/>
    </row>
    <row r="5682" spans="2:4" x14ac:dyDescent="0.35">
      <c r="B5682" s="99" t="s">
        <v>305</v>
      </c>
      <c r="C5682" s="78" t="s">
        <v>759</v>
      </c>
      <c r="D5682" s="79"/>
    </row>
    <row r="5683" spans="2:4" x14ac:dyDescent="0.35">
      <c r="B5683" s="99" t="s">
        <v>307</v>
      </c>
      <c r="C5683" s="203" t="s">
        <v>1540</v>
      </c>
      <c r="D5683" s="204"/>
    </row>
    <row r="5684" spans="2:4" x14ac:dyDescent="0.35">
      <c r="B5684" s="99" t="s">
        <v>309</v>
      </c>
      <c r="C5684" s="203" t="s">
        <v>1471</v>
      </c>
      <c r="D5684" s="205"/>
    </row>
    <row r="5685" spans="2:4" x14ac:dyDescent="0.35">
      <c r="B5685" s="99" t="s">
        <v>311</v>
      </c>
      <c r="C5685" s="203" t="s">
        <v>1541</v>
      </c>
      <c r="D5685" s="205"/>
    </row>
    <row r="5686" spans="2:4" x14ac:dyDescent="0.35">
      <c r="B5686" s="99" t="s">
        <v>313</v>
      </c>
      <c r="C5686" s="203" t="s">
        <v>759</v>
      </c>
      <c r="D5686" s="204"/>
    </row>
    <row r="5687" spans="2:4" x14ac:dyDescent="0.35">
      <c r="B5687" s="99" t="s">
        <v>762</v>
      </c>
      <c r="C5687" s="95" t="s">
        <v>759</v>
      </c>
      <c r="D5687" s="96"/>
    </row>
    <row r="5688" spans="2:4" x14ac:dyDescent="0.35">
      <c r="B5688" s="99" t="s">
        <v>1985</v>
      </c>
      <c r="C5688" s="203" t="s">
        <v>316</v>
      </c>
      <c r="D5688" s="204"/>
    </row>
    <row r="5689" spans="2:4" x14ac:dyDescent="0.35">
      <c r="B5689" s="214" t="s">
        <v>317</v>
      </c>
      <c r="C5689" s="83" t="s">
        <v>318</v>
      </c>
      <c r="D5689" s="26" t="s">
        <v>319</v>
      </c>
    </row>
    <row r="5690" spans="2:4" x14ac:dyDescent="0.35">
      <c r="B5690" s="214"/>
      <c r="C5690" s="88" t="str" cm="1">
        <f t="array" aca="1" ref="C5690" ca="1">HYPERLINK("#"&amp;CELL("address",INDEX(Glossary!B:B,MATCH("Planned Entry (Transition)", Glossary!B:B,0))),"Planned Entry (Transition)")</f>
        <v>Planned Entry (Transition)</v>
      </c>
      <c r="D5690" s="79"/>
    </row>
    <row r="5691" spans="2:4" x14ac:dyDescent="0.35">
      <c r="B5691" s="214"/>
      <c r="C5691" s="88" t="str" cm="1">
        <f t="array" aca="1" ref="C5691" ca="1">HYPERLINK("#"&amp;CELL("address",INDEX(Glossary!B:B,MATCH("Discharge from Hospital", Glossary!B:B,0))),"Discharge from Hospital")</f>
        <v>Discharge from Hospital</v>
      </c>
      <c r="D5691" s="79"/>
    </row>
    <row r="5692" spans="2:4" x14ac:dyDescent="0.35">
      <c r="B5692" s="214"/>
      <c r="C5692" s="88" t="str" cm="1">
        <f t="array" aca="1" ref="C5692" ca="1">HYPERLINK("#"&amp;CELL("address",INDEX(Glossary!B:B,MATCH("Diversion from Hospital Services", Glossary!B:B,0))),"Diversion from Hospital Services")</f>
        <v>Diversion from Hospital Services</v>
      </c>
      <c r="D5692" s="79"/>
    </row>
    <row r="5693" spans="2:4" x14ac:dyDescent="0.35">
      <c r="B5693" s="214"/>
      <c r="C5693" s="88" t="str" cm="1">
        <f t="array" aca="1" ref="C5693" ca="1">HYPERLINK("#"&amp;CELL("address",INDEX(Glossary!B:B,MATCH("Self-funder with depleted funds", Glossary!B:B,0))),"Self-funder with depleted funds")</f>
        <v>Self-funder with depleted funds</v>
      </c>
      <c r="D5693" s="91" t="str" cm="1">
        <f t="array" aca="1" ref="D5693" ca="1">HYPERLINK("#"&amp;CELL("address",INDEX(Glossary!B:B,MATCH("Self-funder with depleted funds, of which previously provided with 12-week disregard or deferred payment", Glossary!B:B,0))),"of which previously provided with 12-week disregard or deferred payment")</f>
        <v>of which previously provided with 12-week disregard or deferred payment</v>
      </c>
    </row>
    <row r="5694" spans="2:4" x14ac:dyDescent="0.35">
      <c r="B5694" s="214"/>
      <c r="C5694" s="88" t="str" cm="1">
        <f t="array" aca="1" ref="C5694" ca="1">HYPERLINK("#"&amp;CELL("address",INDEX(Glossary!B:B,MATCH("Community/Other route", Glossary!B:B,0))),"Community/Other route")</f>
        <v>Community/Other route</v>
      </c>
      <c r="D5694" s="79"/>
    </row>
    <row r="5695" spans="2:4" x14ac:dyDescent="0.35">
      <c r="B5695" s="214"/>
      <c r="C5695" s="88" t="str" cm="1">
        <f t="array" aca="1" ref="C5695" ca="1">HYPERLINK("#"&amp;CELL("address",INDEX(Glossary!B:B,MATCH("Prison / Young offenders institution / detention centre", Glossary!B:B,0))),"Prison")</f>
        <v>Prison</v>
      </c>
      <c r="D5695" s="79"/>
    </row>
    <row r="5696" spans="2:4" x14ac:dyDescent="0.35">
      <c r="B5696" s="99" t="s">
        <v>322</v>
      </c>
      <c r="C5696" s="203" t="s">
        <v>759</v>
      </c>
      <c r="D5696" s="204"/>
    </row>
    <row r="5697" spans="2:4" x14ac:dyDescent="0.35">
      <c r="B5697" s="99" t="s">
        <v>323</v>
      </c>
      <c r="C5697" s="203" t="s">
        <v>1542</v>
      </c>
      <c r="D5697" s="205"/>
    </row>
    <row r="5698" spans="2:4" x14ac:dyDescent="0.35">
      <c r="B5698" s="99" t="s">
        <v>324</v>
      </c>
      <c r="C5698" s="203" t="s">
        <v>2018</v>
      </c>
      <c r="D5698" s="205"/>
    </row>
    <row r="5699" spans="2:4" ht="16" thickBot="1" x14ac:dyDescent="0.4">
      <c r="B5699" s="32" t="s">
        <v>326</v>
      </c>
      <c r="C5699" s="206" t="s">
        <v>1543</v>
      </c>
      <c r="D5699" s="207"/>
    </row>
    <row r="5700" spans="2:4" x14ac:dyDescent="0.35">
      <c r="B5700"/>
      <c r="C5700" s="2"/>
      <c r="D5700" s="2"/>
    </row>
    <row r="5701" spans="2:4" ht="16" thickBot="1" x14ac:dyDescent="0.4">
      <c r="B5701"/>
      <c r="C5701" s="2"/>
      <c r="D5701" s="2"/>
    </row>
    <row r="5702" spans="2:4" ht="16" thickBot="1" x14ac:dyDescent="0.4">
      <c r="B5702" s="77"/>
      <c r="C5702" s="208" t="str" cm="1">
        <f t="array" aca="1" ref="C5702" ca="1">HYPERLINK("#"&amp;CELL("address",INDEX('Data Items List'!C:C,MATCH("Data Item", 'Data Items List'!C:C,0))),"Return to data items list")</f>
        <v>Return to data items list</v>
      </c>
      <c r="D5702" s="209"/>
    </row>
    <row r="5703" spans="2:4" x14ac:dyDescent="0.35">
      <c r="B5703" s="31" t="s">
        <v>304</v>
      </c>
      <c r="C5703" s="215" t="s">
        <v>264</v>
      </c>
      <c r="D5703" s="211"/>
    </row>
    <row r="5704" spans="2:4" x14ac:dyDescent="0.35">
      <c r="B5704" s="99" t="s">
        <v>305</v>
      </c>
      <c r="C5704" s="78" t="s">
        <v>759</v>
      </c>
      <c r="D5704" s="79"/>
    </row>
    <row r="5705" spans="2:4" x14ac:dyDescent="0.35">
      <c r="B5705" s="99" t="s">
        <v>307</v>
      </c>
      <c r="C5705" s="203" t="s">
        <v>1540</v>
      </c>
      <c r="D5705" s="204"/>
    </row>
    <row r="5706" spans="2:4" x14ac:dyDescent="0.35">
      <c r="B5706" s="99" t="s">
        <v>309</v>
      </c>
      <c r="C5706" s="203" t="s">
        <v>1471</v>
      </c>
      <c r="D5706" s="205"/>
    </row>
    <row r="5707" spans="2:4" x14ac:dyDescent="0.35">
      <c r="B5707" s="99" t="s">
        <v>311</v>
      </c>
      <c r="C5707" s="203" t="s">
        <v>1544</v>
      </c>
      <c r="D5707" s="205"/>
    </row>
    <row r="5708" spans="2:4" x14ac:dyDescent="0.35">
      <c r="B5708" s="99" t="s">
        <v>313</v>
      </c>
      <c r="C5708" s="203" t="s">
        <v>759</v>
      </c>
      <c r="D5708" s="204"/>
    </row>
    <row r="5709" spans="2:4" x14ac:dyDescent="0.35">
      <c r="B5709" s="99" t="s">
        <v>762</v>
      </c>
      <c r="C5709" s="95" t="s">
        <v>759</v>
      </c>
      <c r="D5709" s="96"/>
    </row>
    <row r="5710" spans="2:4" x14ac:dyDescent="0.35">
      <c r="B5710" s="99" t="s">
        <v>1985</v>
      </c>
      <c r="C5710" s="203" t="s">
        <v>316</v>
      </c>
      <c r="D5710" s="204"/>
    </row>
    <row r="5711" spans="2:4" x14ac:dyDescent="0.35">
      <c r="B5711" s="214" t="s">
        <v>317</v>
      </c>
      <c r="C5711" s="83" t="s">
        <v>318</v>
      </c>
      <c r="D5711" s="26" t="s">
        <v>319</v>
      </c>
    </row>
    <row r="5712" spans="2:4" x14ac:dyDescent="0.35">
      <c r="B5712" s="214"/>
      <c r="C5712" s="88" t="str" cm="1">
        <f t="array" aca="1" ref="C5712" ca="1">HYPERLINK("#"&amp;CELL("address",INDEX(Glossary!B:B,MATCH("Discharge from Hospital", Glossary!B:B,0))),"Discharge from Hospital")</f>
        <v>Discharge from Hospital</v>
      </c>
      <c r="D5712" s="79"/>
    </row>
    <row r="5713" spans="2:4" x14ac:dyDescent="0.35">
      <c r="B5713" s="214"/>
      <c r="C5713" s="88" t="str" cm="1">
        <f t="array" aca="1" ref="C5713" ca="1">HYPERLINK("#"&amp;CELL("address",INDEX(Glossary!B:B,MATCH("Diversion from Hospital Services", Glossary!B:B,0))),"Diversion from Hospital Services")</f>
        <v>Diversion from Hospital Services</v>
      </c>
      <c r="D5713" s="79"/>
    </row>
    <row r="5714" spans="2:4" x14ac:dyDescent="0.35">
      <c r="B5714" s="214"/>
      <c r="C5714" s="88" t="str" cm="1">
        <f t="array" aca="1" ref="C5714" ca="1">HYPERLINK("#"&amp;CELL("address",INDEX(Glossary!B:B,MATCH("Community/Other route", Glossary!B:B,0))),"Community/Other route")</f>
        <v>Community/Other route</v>
      </c>
      <c r="D5714" s="79"/>
    </row>
    <row r="5715" spans="2:4" x14ac:dyDescent="0.35">
      <c r="B5715" s="214"/>
      <c r="C5715" s="88" t="str" cm="1">
        <f t="array" aca="1" ref="C5715" ca="1">HYPERLINK("#"&amp;CELL("address",INDEX(Glossary!B:B,MATCH("Prison / Young offenders institution / detention centre", Glossary!B:B,0))),"Prison")</f>
        <v>Prison</v>
      </c>
      <c r="D5715" s="79"/>
    </row>
    <row r="5716" spans="2:4" x14ac:dyDescent="0.35">
      <c r="B5716" s="99" t="s">
        <v>322</v>
      </c>
      <c r="C5716" s="203" t="s">
        <v>759</v>
      </c>
      <c r="D5716" s="204"/>
    </row>
    <row r="5717" spans="2:4" x14ac:dyDescent="0.35">
      <c r="B5717" s="99" t="s">
        <v>323</v>
      </c>
      <c r="C5717" s="203" t="s">
        <v>759</v>
      </c>
      <c r="D5717" s="205"/>
    </row>
    <row r="5718" spans="2:4" x14ac:dyDescent="0.35">
      <c r="B5718" s="99" t="s">
        <v>324</v>
      </c>
      <c r="C5718" s="203" t="s">
        <v>2018</v>
      </c>
      <c r="D5718" s="205"/>
    </row>
    <row r="5719" spans="2:4" ht="16" thickBot="1" x14ac:dyDescent="0.4">
      <c r="B5719" s="32" t="s">
        <v>326</v>
      </c>
      <c r="C5719" s="206" t="s">
        <v>759</v>
      </c>
      <c r="D5719" s="207"/>
    </row>
    <row r="5720" spans="2:4" x14ac:dyDescent="0.35">
      <c r="B5720"/>
      <c r="C5720" s="2"/>
      <c r="D5720" s="2"/>
    </row>
    <row r="5721" spans="2:4" ht="16" thickBot="1" x14ac:dyDescent="0.4">
      <c r="B5721"/>
      <c r="C5721" s="2"/>
      <c r="D5721" s="2"/>
    </row>
    <row r="5722" spans="2:4" ht="16" thickBot="1" x14ac:dyDescent="0.4">
      <c r="B5722" s="77"/>
      <c r="C5722" s="208" t="str" cm="1">
        <f t="array" aca="1" ref="C5722" ca="1">HYPERLINK("#"&amp;CELL("address",INDEX('Data Items List'!C:C,MATCH("Data Item", 'Data Items List'!C:C,0))),"Return to data items list")</f>
        <v>Return to data items list</v>
      </c>
      <c r="D5722" s="209"/>
    </row>
    <row r="5723" spans="2:4" x14ac:dyDescent="0.35">
      <c r="B5723" s="31" t="s">
        <v>304</v>
      </c>
      <c r="C5723" s="215" t="s">
        <v>270</v>
      </c>
      <c r="D5723" s="211"/>
    </row>
    <row r="5724" spans="2:4" x14ac:dyDescent="0.35">
      <c r="B5724" s="99" t="s">
        <v>305</v>
      </c>
      <c r="C5724" s="78" t="s">
        <v>759</v>
      </c>
      <c r="D5724" s="79"/>
    </row>
    <row r="5725" spans="2:4" x14ac:dyDescent="0.35">
      <c r="B5725" s="99" t="s">
        <v>307</v>
      </c>
      <c r="C5725" s="212" t="s">
        <v>1545</v>
      </c>
      <c r="D5725" s="213"/>
    </row>
    <row r="5726" spans="2:4" x14ac:dyDescent="0.35">
      <c r="B5726" s="99" t="s">
        <v>309</v>
      </c>
      <c r="C5726" s="203" t="s">
        <v>1471</v>
      </c>
      <c r="D5726" s="205"/>
    </row>
    <row r="5727" spans="2:4" x14ac:dyDescent="0.35">
      <c r="B5727" s="99" t="s">
        <v>311</v>
      </c>
      <c r="C5727" s="203" t="s">
        <v>1546</v>
      </c>
      <c r="D5727" s="205"/>
    </row>
    <row r="5728" spans="2:4" x14ac:dyDescent="0.35">
      <c r="B5728" s="99" t="s">
        <v>313</v>
      </c>
      <c r="C5728" s="203" t="s">
        <v>759</v>
      </c>
      <c r="D5728" s="204"/>
    </row>
    <row r="5729" spans="2:4" x14ac:dyDescent="0.35">
      <c r="B5729" s="99" t="s">
        <v>762</v>
      </c>
      <c r="C5729" s="95" t="s">
        <v>759</v>
      </c>
      <c r="D5729" s="96"/>
    </row>
    <row r="5730" spans="2:4" x14ac:dyDescent="0.35">
      <c r="B5730" s="99" t="s">
        <v>1985</v>
      </c>
      <c r="C5730" s="203" t="s">
        <v>316</v>
      </c>
      <c r="D5730" s="204"/>
    </row>
    <row r="5731" spans="2:4" x14ac:dyDescent="0.35">
      <c r="B5731" s="214" t="s">
        <v>317</v>
      </c>
      <c r="C5731" s="83" t="s">
        <v>318</v>
      </c>
      <c r="D5731" s="26" t="s">
        <v>319</v>
      </c>
    </row>
    <row r="5732" spans="2:4" x14ac:dyDescent="0.35">
      <c r="B5732" s="214"/>
      <c r="C5732" s="217" t="s">
        <v>1547</v>
      </c>
      <c r="D5732" s="90" t="str" cm="1">
        <f t="array" aca="1" ref="D5732" ca="1">HYPERLINK("#"&amp;CELL("address",INDEX(Glossary!B:B,MATCH("Move to Nursing Care (from Community)", Glossary!B:B,0))),"Move to Nursing Care (from Community)")</f>
        <v>Move to Nursing Care (from Community)</v>
      </c>
    </row>
    <row r="5733" spans="2:4" x14ac:dyDescent="0.35">
      <c r="B5733" s="214"/>
      <c r="C5733" s="217"/>
      <c r="D5733" s="90" t="str" cm="1">
        <f t="array" aca="1" ref="D5733" ca="1">HYPERLINK("#"&amp;CELL("address",INDEX(Glossary!B:B,MATCH("Move to Residential Care (from Community)", Glossary!B:B,0))),"Move to Residential Care (from Community)")</f>
        <v>Move to Residential Care (from Community)</v>
      </c>
    </row>
    <row r="5734" spans="2:4" x14ac:dyDescent="0.35">
      <c r="B5734" s="214"/>
      <c r="C5734" s="87" t="str" cm="1">
        <f t="array" aca="1" ref="C5734" ca="1">HYPERLINK("#"&amp;CELL("address",INDEX(Glossary!B:B,MATCH("Short Term Support to Maximise Independence", Glossary!B:B,0))),"Short Term Support to Maximise Independence")</f>
        <v>Short Term Support to Maximise Independence</v>
      </c>
      <c r="D5734" s="46"/>
    </row>
    <row r="5735" spans="2:4" x14ac:dyDescent="0.35">
      <c r="B5735" s="214"/>
      <c r="C5735" s="217" t="s">
        <v>1548</v>
      </c>
      <c r="D5735" s="90" t="str" cm="1">
        <f t="array" aca="1" ref="D5735" ca="1">HYPERLINK("#"&amp;CELL("address",INDEX(Glossary!B:B,MATCH("Move to Residential Care (from Community)", Glossary!B:B,0))),"Level of Long-Term Support Increased")</f>
        <v>Level of Long-Term Support Increased</v>
      </c>
    </row>
    <row r="5736" spans="2:4" x14ac:dyDescent="0.35">
      <c r="B5736" s="214"/>
      <c r="C5736" s="217"/>
      <c r="D5736" s="90" t="str" cm="1">
        <f t="array" aca="1" ref="D5736" ca="1">HYPERLINK("#"&amp;CELL("address",INDEX(Glossary!B:B,MATCH("No Change in Long Term Support", Glossary!B:B,0))),"No Change in Long Term Support")</f>
        <v>No Change in Long Term Support</v>
      </c>
    </row>
    <row r="5737" spans="2:4" x14ac:dyDescent="0.35">
      <c r="B5737" s="214"/>
      <c r="C5737" s="217"/>
      <c r="D5737" s="90" t="str" cm="1">
        <f t="array" aca="1" ref="D5737" ca="1">HYPERLINK("#"&amp;CELL("address",INDEX(Glossary!B:B,MATCH("Level of Long-Term Support Decreased", Glossary!B:B,0))),"Level of Long-Term Support Decreased")</f>
        <v>Level of Long-Term Support Decreased</v>
      </c>
    </row>
    <row r="5738" spans="2:4" x14ac:dyDescent="0.35">
      <c r="B5738" s="214"/>
      <c r="C5738" s="217"/>
      <c r="D5738" s="90" t="str" cm="1">
        <f t="array" aca="1" ref="D5738" ca="1">HYPERLINK("#"&amp;CELL("address",INDEX(Glossary!B:B,MATCH("ALL Long Term Support Ended:
No ongoing eligible needs
Temporarily suspended", Glossary!B:B,0))),"ALL Long-Term Support Temporarily Suspended")</f>
        <v>ALL Long-Term Support Temporarily Suspended</v>
      </c>
    </row>
    <row r="5739" spans="2:4" x14ac:dyDescent="0.35">
      <c r="B5739" s="214"/>
      <c r="C5739" s="217"/>
      <c r="D5739" s="90" t="str" cm="1">
        <f t="array" aca="1" ref="D5739" ca="1">HYPERLINK("#"&amp;CELL("address",INDEX(Glossary!B:B,MATCH("ALL Long Term Support Ended:
No ongoing eligible needs
Temporarily suspended", Glossary!B:B,0))),"ALL Long Term Support Ended")</f>
        <v>ALL Long Term Support Ended</v>
      </c>
    </row>
    <row r="5740" spans="2:4" x14ac:dyDescent="0.35">
      <c r="B5740" s="99" t="s">
        <v>322</v>
      </c>
      <c r="C5740" s="203" t="s">
        <v>759</v>
      </c>
      <c r="D5740" s="204"/>
    </row>
    <row r="5741" spans="2:4" x14ac:dyDescent="0.35">
      <c r="B5741" s="99" t="s">
        <v>323</v>
      </c>
      <c r="C5741" s="203" t="s">
        <v>1528</v>
      </c>
      <c r="D5741" s="205"/>
    </row>
    <row r="5742" spans="2:4" x14ac:dyDescent="0.35">
      <c r="B5742" s="99" t="s">
        <v>324</v>
      </c>
      <c r="C5742" s="203" t="s">
        <v>2018</v>
      </c>
      <c r="D5742" s="205"/>
    </row>
    <row r="5743" spans="2:4" ht="16" thickBot="1" x14ac:dyDescent="0.4">
      <c r="B5743" s="32" t="s">
        <v>326</v>
      </c>
      <c r="C5743" s="206" t="s">
        <v>759</v>
      </c>
      <c r="D5743" s="207"/>
    </row>
    <row r="5744" spans="2:4" x14ac:dyDescent="0.35">
      <c r="B5744"/>
      <c r="C5744" s="2"/>
      <c r="D5744" s="2"/>
    </row>
    <row r="5745" spans="2:4" ht="16" thickBot="1" x14ac:dyDescent="0.4">
      <c r="B5745"/>
      <c r="C5745" s="2"/>
      <c r="D5745" s="2"/>
    </row>
    <row r="5746" spans="2:4" ht="16" thickBot="1" x14ac:dyDescent="0.4">
      <c r="B5746" s="77"/>
      <c r="C5746" s="208" t="str" cm="1">
        <f t="array" aca="1" ref="C5746" ca="1">HYPERLINK("#"&amp;CELL("address",INDEX('Data Items List'!C:C,MATCH("Data Item", 'Data Items List'!C:C,0))),"Return to data items list")</f>
        <v>Return to data items list</v>
      </c>
      <c r="D5746" s="209"/>
    </row>
    <row r="5747" spans="2:4" x14ac:dyDescent="0.35">
      <c r="B5747" s="31" t="s">
        <v>304</v>
      </c>
      <c r="C5747" s="215" t="s">
        <v>271</v>
      </c>
      <c r="D5747" s="211"/>
    </row>
    <row r="5748" spans="2:4" x14ac:dyDescent="0.35">
      <c r="B5748" s="99" t="s">
        <v>305</v>
      </c>
      <c r="C5748" s="78" t="s">
        <v>759</v>
      </c>
      <c r="D5748" s="79"/>
    </row>
    <row r="5749" spans="2:4" x14ac:dyDescent="0.35">
      <c r="B5749" s="99" t="s">
        <v>307</v>
      </c>
      <c r="C5749" s="212" t="s">
        <v>1549</v>
      </c>
      <c r="D5749" s="213"/>
    </row>
    <row r="5750" spans="2:4" x14ac:dyDescent="0.35">
      <c r="B5750" s="99" t="s">
        <v>309</v>
      </c>
      <c r="C5750" s="203" t="s">
        <v>1471</v>
      </c>
      <c r="D5750" s="205"/>
    </row>
    <row r="5751" spans="2:4" x14ac:dyDescent="0.35">
      <c r="B5751" s="99" t="s">
        <v>311</v>
      </c>
      <c r="C5751" s="203" t="s">
        <v>1550</v>
      </c>
      <c r="D5751" s="205"/>
    </row>
    <row r="5752" spans="2:4" x14ac:dyDescent="0.35">
      <c r="B5752" s="99" t="s">
        <v>313</v>
      </c>
      <c r="C5752" s="203" t="s">
        <v>759</v>
      </c>
      <c r="D5752" s="204"/>
    </row>
    <row r="5753" spans="2:4" x14ac:dyDescent="0.35">
      <c r="B5753" s="99" t="s">
        <v>762</v>
      </c>
      <c r="C5753" s="95" t="s">
        <v>759</v>
      </c>
      <c r="D5753" s="96"/>
    </row>
    <row r="5754" spans="2:4" x14ac:dyDescent="0.35">
      <c r="B5754" s="99" t="s">
        <v>1985</v>
      </c>
      <c r="C5754" s="203" t="s">
        <v>316</v>
      </c>
      <c r="D5754" s="204"/>
    </row>
    <row r="5755" spans="2:4" x14ac:dyDescent="0.35">
      <c r="B5755" s="214" t="s">
        <v>317</v>
      </c>
      <c r="C5755" s="83" t="s">
        <v>318</v>
      </c>
      <c r="D5755" s="26" t="s">
        <v>319</v>
      </c>
    </row>
    <row r="5756" spans="2:4" x14ac:dyDescent="0.35">
      <c r="B5756" s="214"/>
      <c r="C5756" s="78" t="s">
        <v>1547</v>
      </c>
      <c r="D5756" s="46" t="s">
        <v>1551</v>
      </c>
    </row>
    <row r="5757" spans="2:4" x14ac:dyDescent="0.35">
      <c r="B5757" s="214"/>
      <c r="C5757" s="87" t="str" cm="1">
        <f t="array" aca="1" ref="C5757" ca="1">HYPERLINK("#"&amp;CELL("address",INDEX(Glossary!B:B,MATCH("Short Term Support to Maximise Independence", Glossary!B:B,0))),"Short Term Support to Maximise Independence")</f>
        <v>Short Term Support to Maximise Independence</v>
      </c>
      <c r="D5757" s="79"/>
    </row>
    <row r="5758" spans="2:4" x14ac:dyDescent="0.35">
      <c r="B5758" s="214"/>
      <c r="C5758" s="217" t="s">
        <v>1548</v>
      </c>
      <c r="D5758" s="46" t="s">
        <v>1552</v>
      </c>
    </row>
    <row r="5759" spans="2:4" x14ac:dyDescent="0.35">
      <c r="B5759" s="214"/>
      <c r="C5759" s="217"/>
      <c r="D5759" s="46" t="s">
        <v>1553</v>
      </c>
    </row>
    <row r="5760" spans="2:4" x14ac:dyDescent="0.35">
      <c r="B5760" s="214"/>
      <c r="C5760" s="217"/>
      <c r="D5760" s="46" t="s">
        <v>1554</v>
      </c>
    </row>
    <row r="5761" spans="2:4" x14ac:dyDescent="0.35">
      <c r="B5761" s="214"/>
      <c r="C5761" s="217"/>
      <c r="D5761" s="90" t="str" cm="1">
        <f t="array" aca="1" ref="D5761" ca="1">HYPERLINK("#"&amp;CELL("address",INDEX(Glossary!B:B,MATCH("ALL Long Term Support Ended:
No ongoing eligible needs
Temporarily suspended", Glossary!B:B,0))),"ALL Long-Term Support Temporarily Suspended")</f>
        <v>ALL Long-Term Support Temporarily Suspended</v>
      </c>
    </row>
    <row r="5762" spans="2:4" x14ac:dyDescent="0.35">
      <c r="B5762" s="214"/>
      <c r="C5762" s="217"/>
      <c r="D5762" s="90" t="str" cm="1">
        <f t="array" aca="1" ref="D5762" ca="1">HYPERLINK("#"&amp;CELL("address",INDEX(Glossary!B:B,MATCH("ALL Long Term Support Ended:
No ongoing eligible needs
Temporarily suspended", Glossary!B:B,0))),"ALL Long Term Support Ended")</f>
        <v>ALL Long Term Support Ended</v>
      </c>
    </row>
    <row r="5763" spans="2:4" x14ac:dyDescent="0.35">
      <c r="B5763" s="99" t="s">
        <v>322</v>
      </c>
      <c r="C5763" s="203" t="s">
        <v>759</v>
      </c>
      <c r="D5763" s="204"/>
    </row>
    <row r="5764" spans="2:4" x14ac:dyDescent="0.35">
      <c r="B5764" s="99" t="s">
        <v>323</v>
      </c>
      <c r="C5764" s="203" t="s">
        <v>1528</v>
      </c>
      <c r="D5764" s="205"/>
    </row>
    <row r="5765" spans="2:4" x14ac:dyDescent="0.35">
      <c r="B5765" s="99" t="s">
        <v>324</v>
      </c>
      <c r="C5765" s="203" t="s">
        <v>2018</v>
      </c>
      <c r="D5765" s="205"/>
    </row>
    <row r="5766" spans="2:4" ht="16" thickBot="1" x14ac:dyDescent="0.4">
      <c r="B5766" s="32" t="s">
        <v>326</v>
      </c>
      <c r="C5766" s="206" t="s">
        <v>759</v>
      </c>
      <c r="D5766" s="207"/>
    </row>
    <row r="5767" spans="2:4" x14ac:dyDescent="0.35">
      <c r="B5767"/>
      <c r="C5767" s="2"/>
      <c r="D5767" s="2"/>
    </row>
    <row r="5768" spans="2:4" ht="16" thickBot="1" x14ac:dyDescent="0.4">
      <c r="B5768"/>
      <c r="C5768" s="2"/>
      <c r="D5768" s="2"/>
    </row>
    <row r="5769" spans="2:4" ht="16" thickBot="1" x14ac:dyDescent="0.4">
      <c r="B5769" s="77"/>
      <c r="C5769" s="208" t="str" cm="1">
        <f t="array" aca="1" ref="C5769" ca="1">HYPERLINK("#"&amp;CELL("address",INDEX('Data Items List'!C:C,MATCH("Data Item", 'Data Items List'!C:C,0))),"Return to data items list")</f>
        <v>Return to data items list</v>
      </c>
      <c r="D5769" s="209"/>
    </row>
    <row r="5770" spans="2:4" x14ac:dyDescent="0.35">
      <c r="B5770" s="31" t="s">
        <v>304</v>
      </c>
      <c r="C5770" s="215" t="s">
        <v>272</v>
      </c>
      <c r="D5770" s="211"/>
    </row>
    <row r="5771" spans="2:4" x14ac:dyDescent="0.35">
      <c r="B5771" s="99" t="s">
        <v>305</v>
      </c>
      <c r="C5771" s="78" t="s">
        <v>759</v>
      </c>
      <c r="D5771" s="79"/>
    </row>
    <row r="5772" spans="2:4" x14ac:dyDescent="0.35">
      <c r="B5772" s="99" t="s">
        <v>307</v>
      </c>
      <c r="C5772" s="203" t="s">
        <v>1555</v>
      </c>
      <c r="D5772" s="204"/>
    </row>
    <row r="5773" spans="2:4" x14ac:dyDescent="0.35">
      <c r="B5773" s="99" t="s">
        <v>309</v>
      </c>
      <c r="C5773" s="203" t="s">
        <v>1471</v>
      </c>
      <c r="D5773" s="205"/>
    </row>
    <row r="5774" spans="2:4" x14ac:dyDescent="0.35">
      <c r="B5774" s="99" t="s">
        <v>311</v>
      </c>
      <c r="C5774" s="203" t="s">
        <v>1556</v>
      </c>
      <c r="D5774" s="205"/>
    </row>
    <row r="5775" spans="2:4" x14ac:dyDescent="0.35">
      <c r="B5775" s="99" t="s">
        <v>313</v>
      </c>
      <c r="C5775" s="203" t="s">
        <v>759</v>
      </c>
      <c r="D5775" s="204"/>
    </row>
    <row r="5776" spans="2:4" x14ac:dyDescent="0.35">
      <c r="B5776" s="99" t="s">
        <v>762</v>
      </c>
      <c r="C5776" s="95" t="s">
        <v>759</v>
      </c>
      <c r="D5776" s="96"/>
    </row>
    <row r="5777" spans="2:4" x14ac:dyDescent="0.35">
      <c r="B5777" s="99" t="s">
        <v>1985</v>
      </c>
      <c r="C5777" s="203" t="s">
        <v>316</v>
      </c>
      <c r="D5777" s="204"/>
    </row>
    <row r="5778" spans="2:4" x14ac:dyDescent="0.35">
      <c r="B5778" s="214" t="s">
        <v>317</v>
      </c>
      <c r="C5778" s="83" t="s">
        <v>318</v>
      </c>
      <c r="D5778" s="26" t="s">
        <v>319</v>
      </c>
    </row>
    <row r="5779" spans="2:4" x14ac:dyDescent="0.35">
      <c r="B5779" s="214"/>
      <c r="C5779" s="88" t="str" cm="1">
        <f t="array" aca="1" ref="C5779" ca="1">HYPERLINK("#"&amp;CELL("address",INDEX(Glossary!B:B,MATCH("Short Term Support to Maximise Independence", Glossary!B:B,0))),"Short Term Support to Maximise Independence")</f>
        <v>Short Term Support to Maximise Independence</v>
      </c>
      <c r="D5779" s="26"/>
    </row>
    <row r="5780" spans="2:4" x14ac:dyDescent="0.35">
      <c r="B5780" s="214"/>
      <c r="C5780" s="220" t="s">
        <v>1557</v>
      </c>
      <c r="D5780" s="91" t="str" cm="1">
        <f t="array" aca="1" ref="D5780" ca="1">HYPERLINK("#"&amp;CELL("address",INDEX(Glossary!B:B,MATCH("Nursing Care", Glossary!B:B,0))),"Nursing Care")</f>
        <v>Nursing Care</v>
      </c>
    </row>
    <row r="5781" spans="2:4" x14ac:dyDescent="0.35">
      <c r="B5781" s="214"/>
      <c r="C5781" s="220"/>
      <c r="D5781" s="91" t="str" cm="1">
        <f t="array" aca="1" ref="D5781" ca="1">HYPERLINK("#"&amp;CELL("address",INDEX(Glossary!B:B,MATCH("Residential Care", Glossary!B:B,0))),"Residential Care")</f>
        <v>Residential Care</v>
      </c>
    </row>
    <row r="5782" spans="2:4" x14ac:dyDescent="0.35">
      <c r="B5782" s="214"/>
      <c r="C5782" s="220"/>
      <c r="D5782" s="91" t="str" cm="1">
        <f t="array" aca="1" ref="D5782" ca="1">HYPERLINK("#"&amp;CELL("address",INDEX(Glossary!B:B,MATCH("Community", Glossary!B:B,0))),"Community")</f>
        <v>Community</v>
      </c>
    </row>
    <row r="5783" spans="2:4" x14ac:dyDescent="0.35">
      <c r="B5783" s="214"/>
      <c r="C5783" s="220"/>
      <c r="D5783" s="91" t="str" cm="1">
        <f t="array" aca="1" ref="D5783" ca="1">HYPERLINK("#"&amp;CELL("address",INDEX(Glossary!B:B,MATCH("Prison / Young offenders institution / detention centre", Glossary!B:B,0))),"Prison")</f>
        <v>Prison</v>
      </c>
    </row>
    <row r="5784" spans="2:4" x14ac:dyDescent="0.35">
      <c r="B5784" s="214"/>
      <c r="C5784" s="88" t="str" cm="1">
        <f t="array" aca="1" ref="C5784" ca="1">HYPERLINK("#"&amp;CELL("address",INDEX(Glossary!B:B,MATCH("100% NHS Funded Care", Glossary!B:B,0))),"100% NHS Funded Care")</f>
        <v>100% NHS Funded Care</v>
      </c>
      <c r="D5784" s="26"/>
    </row>
    <row r="5785" spans="2:4" x14ac:dyDescent="0.35">
      <c r="B5785" s="214"/>
      <c r="C5785" s="88" t="str" cm="1">
        <f t="array" aca="1" ref="C5785" ca="1">HYPERLINK("#"&amp;CELL("address",INDEX(Glossary!B:B,MATCH("End of Life", Glossary!B:B,0))),"End of Life")</f>
        <v>End of Life</v>
      </c>
      <c r="D5785" s="26"/>
    </row>
    <row r="5786" spans="2:4" x14ac:dyDescent="0.35">
      <c r="B5786" s="214"/>
      <c r="C5786" s="88" t="str" cm="1">
        <f t="array" aca="1" ref="C5786" ca="1">HYPERLINK("#"&amp;CELL("address",INDEX(Glossary!B:B,MATCH("Ongoing Low Level Support", Glossary!B:B,0))),"Ongoing Low Level Support")</f>
        <v>Ongoing Low Level Support</v>
      </c>
      <c r="D5786" s="26"/>
    </row>
    <row r="5787" spans="2:4" x14ac:dyDescent="0.35">
      <c r="B5787" s="214"/>
      <c r="C5787" s="88" t="str" cm="1">
        <f t="array" aca="1" ref="C5787" ca="1">HYPERLINK("#"&amp;CELL("address",INDEX(Glossary!B:B,MATCH("Short Term Support (other)", Glossary!B:B,0))),"Short Term Support (other)")</f>
        <v>Short Term Support (other)</v>
      </c>
      <c r="D5787" s="79"/>
    </row>
    <row r="5788" spans="2:4" x14ac:dyDescent="0.35">
      <c r="B5788" s="214"/>
      <c r="C5788" s="88" t="str" cm="1">
        <f t="array" aca="1" ref="C5788" ca="1">HYPERLINK("#"&amp;CELL("address",INDEX(Glossary!B:B,MATCH("Universal Services/Signposted to other services", Glossary!B:B,0))),"Universal Services/Signposted to other services")</f>
        <v>Universal Services/Signposted to other services</v>
      </c>
      <c r="D5788" s="79"/>
    </row>
    <row r="5789" spans="2:4" x14ac:dyDescent="0.35">
      <c r="B5789" s="214"/>
      <c r="C5789" s="88" t="str" cm="1">
        <f t="array" aca="1" ref="C5789" ca="1">HYPERLINK("#"&amp;CELL("address",INDEX(Glossary!B:B,MATCH("No services provided - Deceased", Glossary!B:B,0))),"No services provided - Deceased")</f>
        <v>No services provided - Deceased</v>
      </c>
      <c r="D5789" s="79"/>
    </row>
    <row r="5790" spans="2:4" x14ac:dyDescent="0.35">
      <c r="B5790" s="214"/>
      <c r="C5790" s="88" t="str" cm="1">
        <f t="array" aca="1" ref="C5790" ca="1">HYPERLINK("#"&amp;CELL("address",INDEX(Glossary!B:B,MATCH("No services provided - other reason", Glossary!B:B,0))),"No services provided - other reason")</f>
        <v>No services provided - other reason</v>
      </c>
      <c r="D5790" s="79"/>
    </row>
    <row r="5791" spans="2:4" x14ac:dyDescent="0.35">
      <c r="B5791" s="99" t="s">
        <v>322</v>
      </c>
      <c r="C5791" s="203" t="s">
        <v>759</v>
      </c>
      <c r="D5791" s="204"/>
    </row>
    <row r="5792" spans="2:4" x14ac:dyDescent="0.35">
      <c r="B5792" s="99" t="s">
        <v>323</v>
      </c>
      <c r="C5792" s="203" t="s">
        <v>1528</v>
      </c>
      <c r="D5792" s="205"/>
    </row>
    <row r="5793" spans="2:4" x14ac:dyDescent="0.35">
      <c r="B5793" s="99" t="s">
        <v>324</v>
      </c>
      <c r="C5793" s="203" t="s">
        <v>2018</v>
      </c>
      <c r="D5793" s="205"/>
    </row>
    <row r="5794" spans="2:4" ht="16" thickBot="1" x14ac:dyDescent="0.4">
      <c r="B5794" s="32" t="s">
        <v>326</v>
      </c>
      <c r="C5794" s="206" t="s">
        <v>1558</v>
      </c>
      <c r="D5794" s="207"/>
    </row>
    <row r="5795" spans="2:4" x14ac:dyDescent="0.35">
      <c r="B5795"/>
      <c r="C5795" s="2"/>
      <c r="D5795" s="2"/>
    </row>
    <row r="5796" spans="2:4" ht="16" thickBot="1" x14ac:dyDescent="0.4">
      <c r="B5796"/>
      <c r="C5796" s="2"/>
      <c r="D5796" s="2"/>
    </row>
    <row r="5797" spans="2:4" ht="16" thickBot="1" x14ac:dyDescent="0.4">
      <c r="B5797" s="77"/>
      <c r="C5797" s="208" t="str" cm="1">
        <f t="array" aca="1" ref="C5797" ca="1">HYPERLINK("#"&amp;CELL("address",INDEX('Data Items List'!C:C,MATCH("Data Item", 'Data Items List'!C:C,0))),"Return to data items list")</f>
        <v>Return to data items list</v>
      </c>
      <c r="D5797" s="209"/>
    </row>
    <row r="5798" spans="2:4" x14ac:dyDescent="0.35">
      <c r="B5798" s="31" t="s">
        <v>304</v>
      </c>
      <c r="C5798" s="215" t="s">
        <v>275</v>
      </c>
      <c r="D5798" s="211"/>
    </row>
    <row r="5799" spans="2:4" x14ac:dyDescent="0.35">
      <c r="B5799" s="99" t="s">
        <v>305</v>
      </c>
      <c r="C5799" s="78" t="s">
        <v>1559</v>
      </c>
      <c r="D5799" s="79"/>
    </row>
    <row r="5800" spans="2:4" x14ac:dyDescent="0.35">
      <c r="B5800" s="99" t="s">
        <v>307</v>
      </c>
      <c r="C5800" s="203" t="s">
        <v>1560</v>
      </c>
      <c r="D5800" s="204"/>
    </row>
    <row r="5801" spans="2:4" x14ac:dyDescent="0.35">
      <c r="B5801" s="99" t="s">
        <v>309</v>
      </c>
      <c r="C5801" s="203" t="s">
        <v>1471</v>
      </c>
      <c r="D5801" s="205"/>
    </row>
    <row r="5802" spans="2:4" x14ac:dyDescent="0.35">
      <c r="B5802" s="99" t="s">
        <v>311</v>
      </c>
      <c r="C5802" s="203" t="s">
        <v>1561</v>
      </c>
      <c r="D5802" s="205"/>
    </row>
    <row r="5803" spans="2:4" x14ac:dyDescent="0.35">
      <c r="B5803" s="99" t="s">
        <v>313</v>
      </c>
      <c r="C5803" s="203" t="s">
        <v>759</v>
      </c>
      <c r="D5803" s="204"/>
    </row>
    <row r="5804" spans="2:4" x14ac:dyDescent="0.35">
      <c r="B5804" s="99" t="s">
        <v>762</v>
      </c>
      <c r="C5804" s="95" t="s">
        <v>759</v>
      </c>
      <c r="D5804" s="96"/>
    </row>
    <row r="5805" spans="2:4" x14ac:dyDescent="0.35">
      <c r="B5805" s="99" t="s">
        <v>1985</v>
      </c>
      <c r="C5805" s="203" t="s">
        <v>316</v>
      </c>
      <c r="D5805" s="204"/>
    </row>
    <row r="5806" spans="2:4" x14ac:dyDescent="0.35">
      <c r="B5806" s="214" t="s">
        <v>317</v>
      </c>
      <c r="C5806" s="83" t="s">
        <v>318</v>
      </c>
      <c r="D5806" s="26" t="s">
        <v>319</v>
      </c>
    </row>
    <row r="5807" spans="2:4" x14ac:dyDescent="0.35">
      <c r="B5807" s="214"/>
      <c r="C5807" s="218" t="s">
        <v>1562</v>
      </c>
      <c r="D5807" s="90" t="str" cm="1">
        <f t="array" aca="1" ref="D5807" ca="1">HYPERLINK("#"&amp;CELL("address",INDEX(Glossary!B:B,MATCH("Early Cessation of Service (not returning to long term support) - NHS funded care/end of life/deceased", Glossary!B:B,0))),"Early Cessation of Service (not returning to long term support) - NHS funded care/end of life/deceased")</f>
        <v>Early Cessation of Service (not returning to long term support) - NHS funded care/end of life/deceased</v>
      </c>
    </row>
    <row r="5808" spans="2:4" x14ac:dyDescent="0.35">
      <c r="B5808" s="214"/>
      <c r="C5808" s="219"/>
      <c r="D5808" s="90" t="str" cm="1">
        <f t="array" aca="1" ref="D5808" ca="1">HYPERLINK("#"&amp;CELL("address",INDEX(Glossary!B:B,MATCH("Early cessation of service (not leading to long term support) – other reason", Glossary!B:B,0))),"Early cessation of service (not leading to long term support) – other reason")</f>
        <v>Early cessation of service (not leading to long term support) – other reason</v>
      </c>
    </row>
    <row r="5809" spans="2:4" x14ac:dyDescent="0.35">
      <c r="B5809" s="214"/>
      <c r="C5809" s="219"/>
      <c r="D5809" s="90" t="str" cm="1">
        <f t="array" aca="1" ref="D5809" ca="1">HYPERLINK("#"&amp;CELL("address",INDEX(Glossary!B:B,MATCH("Early Cessation of Service (return to long term support) - any setting", Glossary!B:B,0))),"Early Cessation of Service (return to long term support) - any setting")</f>
        <v>Early Cessation of Service (return to long term support) - any setting</v>
      </c>
    </row>
    <row r="5810" spans="2:4" x14ac:dyDescent="0.35">
      <c r="B5810" s="214"/>
      <c r="C5810" s="217" t="s">
        <v>1547</v>
      </c>
      <c r="D5810" s="90" t="str" cm="1">
        <f t="array" aca="1" ref="D5810" ca="1">HYPERLINK("#"&amp;CELL("address",INDEX(Glossary!B:B,MATCH("Move to Nursing Care (from community)", Glossary!B:B,0))),"Move to Nursing Care (from community)")</f>
        <v>Move to Nursing Care (from community)</v>
      </c>
    </row>
    <row r="5811" spans="2:4" x14ac:dyDescent="0.35">
      <c r="B5811" s="214"/>
      <c r="C5811" s="217"/>
      <c r="D5811" s="90" t="str" cm="1">
        <f t="array" aca="1" ref="D5811" ca="1">HYPERLINK("#"&amp;CELL("address",INDEX(Glossary!B:B,MATCH("Move to Residential Care (from community)", Glossary!B:B,0))),"Move to Residential Care (from community)")</f>
        <v>Move to Residential Care (from community)</v>
      </c>
    </row>
    <row r="5812" spans="2:4" x14ac:dyDescent="0.35">
      <c r="B5812" s="214"/>
      <c r="C5812" s="217"/>
      <c r="D5812" s="90" t="str" cm="1">
        <f t="array" aca="1" ref="D5812" ca="1">HYPERLINK("#"&amp;CELL("address",INDEX(Glossary!B:B,MATCH("Move to Community", Glossary!B:B,0))),"Move to Community")</f>
        <v>Move to Community</v>
      </c>
    </row>
    <row r="5813" spans="2:4" x14ac:dyDescent="0.35">
      <c r="B5813" s="214"/>
      <c r="C5813" s="217" t="s">
        <v>1548</v>
      </c>
      <c r="D5813" s="90" t="str" cm="1">
        <f t="array" aca="1" ref="D5813" ca="1">HYPERLINK("#"&amp;CELL("address",INDEX(Glossary!B:B,MATCH("Level of Long-Term Support Increased", Glossary!B:B,0))),"Level of Long-Term Support Increased")</f>
        <v>Level of Long-Term Support Increased</v>
      </c>
    </row>
    <row r="5814" spans="2:4" x14ac:dyDescent="0.35">
      <c r="B5814" s="214"/>
      <c r="C5814" s="217"/>
      <c r="D5814" s="90" t="str" cm="1">
        <f t="array" aca="1" ref="D5814" ca="1">HYPERLINK("#"&amp;CELL("address",INDEX(Glossary!B:B,MATCH("No change in Long Term Support", Glossary!B:B,0))),"No change in Long Term Support")</f>
        <v>No change in Long Term Support</v>
      </c>
    </row>
    <row r="5815" spans="2:4" x14ac:dyDescent="0.35">
      <c r="B5815" s="214"/>
      <c r="C5815" s="217"/>
      <c r="D5815" s="90" t="str" cm="1">
        <f t="array" aca="1" ref="D5815" ca="1">HYPERLINK("#"&amp;CELL("address",INDEX(Glossary!B:B,MATCH("Level of Long-Term Support Decreased", Glossary!B:B,0))),"Level of Long-Term Support Decreased")</f>
        <v>Level of Long-Term Support Decreased</v>
      </c>
    </row>
    <row r="5816" spans="2:4" x14ac:dyDescent="0.35">
      <c r="B5816" s="214"/>
      <c r="C5816" s="217"/>
      <c r="D5816" s="90" t="str" cm="1">
        <f t="array" aca="1" ref="D5816" ca="1">HYPERLINK("#"&amp;CELL("address",INDEX(Glossary!B:B,MATCH("ALL Long Term Support Ended:
No ongoing eligible needs
Temporarily suspended", Glossary!B:B,0))),"ALL Long Term Support Ended - no ongoing eligible needs")</f>
        <v>ALL Long Term Support Ended - no ongoing eligible needs</v>
      </c>
    </row>
    <row r="5817" spans="2:4" x14ac:dyDescent="0.35">
      <c r="B5817" s="99" t="s">
        <v>322</v>
      </c>
      <c r="C5817" s="203" t="s">
        <v>759</v>
      </c>
      <c r="D5817" s="204"/>
    </row>
    <row r="5818" spans="2:4" x14ac:dyDescent="0.35">
      <c r="B5818" s="99" t="s">
        <v>323</v>
      </c>
      <c r="C5818" s="203" t="s">
        <v>1528</v>
      </c>
      <c r="D5818" s="205"/>
    </row>
    <row r="5819" spans="2:4" x14ac:dyDescent="0.35">
      <c r="B5819" s="99" t="s">
        <v>324</v>
      </c>
      <c r="C5819" s="203" t="s">
        <v>2018</v>
      </c>
      <c r="D5819" s="205"/>
    </row>
    <row r="5820" spans="2:4" ht="16" thickBot="1" x14ac:dyDescent="0.4">
      <c r="B5820" s="32" t="s">
        <v>326</v>
      </c>
      <c r="C5820" s="206" t="s">
        <v>759</v>
      </c>
      <c r="D5820" s="207"/>
    </row>
    <row r="5821" spans="2:4" x14ac:dyDescent="0.35">
      <c r="B5821"/>
      <c r="C5821" s="2"/>
      <c r="D5821" s="2"/>
    </row>
    <row r="5822" spans="2:4" ht="16" thickBot="1" x14ac:dyDescent="0.4">
      <c r="B5822"/>
      <c r="C5822" s="2"/>
      <c r="D5822" s="2"/>
    </row>
    <row r="5823" spans="2:4" ht="16" thickBot="1" x14ac:dyDescent="0.4">
      <c r="B5823" s="77"/>
      <c r="C5823" s="208" t="str" cm="1">
        <f t="array" aca="1" ref="C5823" ca="1">HYPERLINK("#"&amp;CELL("address",INDEX('Data Items List'!C:C,MATCH("Data Item", 'Data Items List'!C:C,0))),"Return to data items list")</f>
        <v>Return to data items list</v>
      </c>
      <c r="D5823" s="209"/>
    </row>
    <row r="5824" spans="2:4" x14ac:dyDescent="0.35">
      <c r="B5824" s="31" t="s">
        <v>304</v>
      </c>
      <c r="C5824" s="215" t="s">
        <v>273</v>
      </c>
      <c r="D5824" s="211"/>
    </row>
    <row r="5825" spans="2:4" x14ac:dyDescent="0.35">
      <c r="B5825" s="99" t="s">
        <v>305</v>
      </c>
      <c r="C5825" s="78" t="s">
        <v>1559</v>
      </c>
      <c r="D5825" s="79"/>
    </row>
    <row r="5826" spans="2:4" x14ac:dyDescent="0.35">
      <c r="B5826" s="99" t="s">
        <v>307</v>
      </c>
      <c r="C5826" s="203" t="s">
        <v>1560</v>
      </c>
      <c r="D5826" s="204"/>
    </row>
    <row r="5827" spans="2:4" x14ac:dyDescent="0.35">
      <c r="B5827" s="99" t="s">
        <v>309</v>
      </c>
      <c r="C5827" s="203" t="s">
        <v>1471</v>
      </c>
      <c r="D5827" s="205"/>
    </row>
    <row r="5828" spans="2:4" x14ac:dyDescent="0.35">
      <c r="B5828" s="99" t="s">
        <v>311</v>
      </c>
      <c r="C5828" s="203" t="s">
        <v>1563</v>
      </c>
      <c r="D5828" s="205"/>
    </row>
    <row r="5829" spans="2:4" x14ac:dyDescent="0.35">
      <c r="B5829" s="99" t="s">
        <v>313</v>
      </c>
      <c r="C5829" s="203" t="s">
        <v>759</v>
      </c>
      <c r="D5829" s="204"/>
    </row>
    <row r="5830" spans="2:4" x14ac:dyDescent="0.35">
      <c r="B5830" s="99" t="s">
        <v>762</v>
      </c>
      <c r="C5830" s="95" t="s">
        <v>759</v>
      </c>
      <c r="D5830" s="96"/>
    </row>
    <row r="5831" spans="2:4" x14ac:dyDescent="0.35">
      <c r="B5831" s="99" t="s">
        <v>1985</v>
      </c>
      <c r="C5831" s="203" t="s">
        <v>316</v>
      </c>
      <c r="D5831" s="204"/>
    </row>
    <row r="5832" spans="2:4" x14ac:dyDescent="0.35">
      <c r="B5832" s="214" t="s">
        <v>317</v>
      </c>
      <c r="C5832" s="83" t="s">
        <v>318</v>
      </c>
      <c r="D5832" s="26" t="s">
        <v>319</v>
      </c>
    </row>
    <row r="5833" spans="2:4" x14ac:dyDescent="0.35">
      <c r="B5833" s="214"/>
      <c r="C5833" s="217" t="s">
        <v>1547</v>
      </c>
      <c r="D5833" s="90" t="str" cm="1">
        <f t="array" aca="1" ref="D5833" ca="1">HYPERLINK("#"&amp;CELL("address",INDEX(Glossary!B:B,MATCH("Move to Nursing Care (from community)", Glossary!B:B,0))),"Move to Nursing Care (from community)")</f>
        <v>Move to Nursing Care (from community)</v>
      </c>
    </row>
    <row r="5834" spans="2:4" x14ac:dyDescent="0.35">
      <c r="B5834" s="214"/>
      <c r="C5834" s="217"/>
      <c r="D5834" s="90" t="str" cm="1">
        <f t="array" aca="1" ref="D5834" ca="1">HYPERLINK("#"&amp;CELL("address",INDEX(Glossary!B:B,MATCH("Move to Residential Care (from community)", Glossary!B:B,0))),"Move to Residential Care (from community)")</f>
        <v>Move to Residential Care (from community)</v>
      </c>
    </row>
    <row r="5835" spans="2:4" x14ac:dyDescent="0.35">
      <c r="B5835" s="214"/>
      <c r="C5835" s="217"/>
      <c r="D5835" s="46" t="s">
        <v>1564</v>
      </c>
    </row>
    <row r="5836" spans="2:4" x14ac:dyDescent="0.35">
      <c r="B5836" s="99" t="s">
        <v>322</v>
      </c>
      <c r="C5836" s="203" t="s">
        <v>759</v>
      </c>
      <c r="D5836" s="204"/>
    </row>
    <row r="5837" spans="2:4" x14ac:dyDescent="0.35">
      <c r="B5837" s="99" t="s">
        <v>323</v>
      </c>
      <c r="C5837" s="203" t="s">
        <v>1528</v>
      </c>
      <c r="D5837" s="205"/>
    </row>
    <row r="5838" spans="2:4" x14ac:dyDescent="0.35">
      <c r="B5838" s="99" t="s">
        <v>324</v>
      </c>
      <c r="C5838" s="203" t="s">
        <v>2018</v>
      </c>
      <c r="D5838" s="205"/>
    </row>
    <row r="5839" spans="2:4" ht="16" thickBot="1" x14ac:dyDescent="0.4">
      <c r="B5839" s="32" t="s">
        <v>326</v>
      </c>
      <c r="C5839" s="206" t="s">
        <v>759</v>
      </c>
      <c r="D5839" s="207"/>
    </row>
    <row r="5840" spans="2:4" x14ac:dyDescent="0.35">
      <c r="B5840"/>
      <c r="C5840" s="2"/>
      <c r="D5840" s="2"/>
    </row>
    <row r="5841" spans="2:4" ht="16" thickBot="1" x14ac:dyDescent="0.4">
      <c r="B5841"/>
      <c r="C5841" s="2"/>
      <c r="D5841" s="2"/>
    </row>
    <row r="5842" spans="2:4" ht="16" thickBot="1" x14ac:dyDescent="0.4">
      <c r="B5842" s="77"/>
      <c r="C5842" s="208" t="str" cm="1">
        <f t="array" aca="1" ref="C5842" ca="1">HYPERLINK("#"&amp;CELL("address",INDEX('Data Items List'!C:C,MATCH("Data Item", 'Data Items List'!C:C,0))),"Return to data items list")</f>
        <v>Return to data items list</v>
      </c>
      <c r="D5842" s="209"/>
    </row>
    <row r="5843" spans="2:4" x14ac:dyDescent="0.35">
      <c r="B5843" s="31" t="s">
        <v>304</v>
      </c>
      <c r="C5843" s="215" t="s">
        <v>274</v>
      </c>
      <c r="D5843" s="211"/>
    </row>
    <row r="5844" spans="2:4" x14ac:dyDescent="0.35">
      <c r="B5844" s="99" t="s">
        <v>305</v>
      </c>
      <c r="C5844" s="78" t="s">
        <v>1559</v>
      </c>
      <c r="D5844" s="79"/>
    </row>
    <row r="5845" spans="2:4" x14ac:dyDescent="0.35">
      <c r="B5845" s="99" t="s">
        <v>307</v>
      </c>
      <c r="C5845" s="203" t="s">
        <v>1565</v>
      </c>
      <c r="D5845" s="204"/>
    </row>
    <row r="5846" spans="2:4" x14ac:dyDescent="0.35">
      <c r="B5846" s="99" t="s">
        <v>309</v>
      </c>
      <c r="C5846" s="203" t="s">
        <v>1471</v>
      </c>
      <c r="D5846" s="205"/>
    </row>
    <row r="5847" spans="2:4" x14ac:dyDescent="0.35">
      <c r="B5847" s="99" t="s">
        <v>311</v>
      </c>
      <c r="C5847" s="203" t="s">
        <v>1566</v>
      </c>
      <c r="D5847" s="205"/>
    </row>
    <row r="5848" spans="2:4" x14ac:dyDescent="0.35">
      <c r="B5848" s="99" t="s">
        <v>313</v>
      </c>
      <c r="C5848" s="203" t="s">
        <v>759</v>
      </c>
      <c r="D5848" s="204"/>
    </row>
    <row r="5849" spans="2:4" x14ac:dyDescent="0.35">
      <c r="B5849" s="99" t="s">
        <v>762</v>
      </c>
      <c r="C5849" s="95" t="s">
        <v>759</v>
      </c>
      <c r="D5849" s="96"/>
    </row>
    <row r="5850" spans="2:4" x14ac:dyDescent="0.35">
      <c r="B5850" s="99" t="s">
        <v>1985</v>
      </c>
      <c r="C5850" s="203" t="s">
        <v>316</v>
      </c>
      <c r="D5850" s="204"/>
    </row>
    <row r="5851" spans="2:4" x14ac:dyDescent="0.35">
      <c r="B5851" s="214" t="s">
        <v>317</v>
      </c>
      <c r="C5851" s="83" t="s">
        <v>318</v>
      </c>
      <c r="D5851" s="26" t="s">
        <v>319</v>
      </c>
    </row>
    <row r="5852" spans="2:4" ht="31" x14ac:dyDescent="0.35">
      <c r="B5852" s="214"/>
      <c r="C5852" s="88" t="str" cm="1">
        <f t="array" aca="1" ref="C5852" ca="1">HYPERLINK("#"&amp;CELL("address",INDEX(Glossary!B:B,MATCH("Early Cessation of Service (not returning to long term support) - NHS funded care/end of life/deceased", Glossary!B:B,0))),"Early cessation of service (not leading to long term support) – 100% NHS funded care/End of Life/Deceased")</f>
        <v>Early cessation of service (not leading to long term support) – 100% NHS funded care/End of Life/Deceased</v>
      </c>
      <c r="D5852" s="26"/>
    </row>
    <row r="5853" spans="2:4" ht="31" x14ac:dyDescent="0.35">
      <c r="B5853" s="214"/>
      <c r="C5853" s="88" t="str" cm="1">
        <f t="array" aca="1" ref="C5853" ca="1">HYPERLINK("#"&amp;CELL("address",INDEX(Glossary!B:B,MATCH("Early cessation of service (not leading to long term support) – other reason", Glossary!B:B,0))),"Early cessation of service (not leading to long term support) – other reason")</f>
        <v>Early cessation of service (not leading to long term support) – other reason</v>
      </c>
      <c r="D5853" s="26"/>
    </row>
    <row r="5854" spans="2:4" x14ac:dyDescent="0.35">
      <c r="B5854" s="214"/>
      <c r="C5854" s="88" t="str" cm="1">
        <f t="array" aca="1" ref="C5854" ca="1">HYPERLINK("#"&amp;CELL("address",INDEX(Glossary!B:B,MATCH("Early cessation of service (leading to long term support)", Glossary!B:B,0))),"Early cessation of service (leading to long term support)")</f>
        <v>Early cessation of service (leading to long term support)</v>
      </c>
      <c r="D5854" s="26"/>
    </row>
    <row r="5855" spans="2:4" x14ac:dyDescent="0.35">
      <c r="B5855" s="214"/>
      <c r="C5855" s="80" t="s">
        <v>1567</v>
      </c>
      <c r="D5855" s="26"/>
    </row>
    <row r="5856" spans="2:4" x14ac:dyDescent="0.35">
      <c r="B5856" s="214"/>
      <c r="C5856" s="88" t="str" cm="1">
        <f t="array" aca="1" ref="C5856" ca="1">HYPERLINK("#"&amp;CELL("address",INDEX(Glossary!B:B,MATCH("No services provided – Needs identified but self-funding", Glossary!B:B,0))),"No services provided – Needs identified but self-funding")</f>
        <v>No services provided – Needs identified but self-funding</v>
      </c>
      <c r="D5856" s="26"/>
    </row>
    <row r="5857" spans="2:4" x14ac:dyDescent="0.35">
      <c r="B5857" s="214"/>
      <c r="C5857" s="88" t="str" cm="1">
        <f t="array" aca="1" ref="C5857" ca="1">HYPERLINK("#"&amp;CELL("address",INDEX(Glossary!B:B,MATCH("Ongoing low level support", Glossary!B:B,0))),"Ongoing low level support")</f>
        <v>Ongoing low level support</v>
      </c>
      <c r="D5857" s="26"/>
    </row>
    <row r="5858" spans="2:4" x14ac:dyDescent="0.35">
      <c r="B5858" s="214"/>
      <c r="C5858" s="88" t="str" cm="1">
        <f t="array" aca="1" ref="C5858" ca="1">HYPERLINK("#"&amp;CELL("address",INDEX(Glossary!B:B,MATCH("Short term support (other)", Glossary!B:B,0))),"Short term support (other)")</f>
        <v>Short term support (other)</v>
      </c>
      <c r="D5858" s="79"/>
    </row>
    <row r="5859" spans="2:4" x14ac:dyDescent="0.35">
      <c r="B5859" s="214"/>
      <c r="C5859" s="88" t="str" cm="1">
        <f t="array" aca="1" ref="C5859" ca="1">HYPERLINK("#"&amp;CELL("address",INDEX(Glossary!B:B,MATCH("No services provided – Needs identified but support declined", Glossary!B:B,0))),"No services provided – Needs identified but support declined")</f>
        <v>No services provided – Needs identified but support declined</v>
      </c>
      <c r="D5859" s="79"/>
    </row>
    <row r="5860" spans="2:4" ht="31" x14ac:dyDescent="0.35">
      <c r="B5860" s="214"/>
      <c r="C5860" s="88" t="str" cm="1">
        <f t="array" aca="1" ref="C5860" ca="1">HYPERLINK("#"&amp;CELL("address",INDEX(Glossary!B:B,MATCH("No services provided - Universal services/signposted to other services", Glossary!B:B,0))),"No services provided - Universal services/signposted to other services")</f>
        <v>No services provided - Universal services/signposted to other services</v>
      </c>
      <c r="D5860" s="79"/>
    </row>
    <row r="5861" spans="2:4" x14ac:dyDescent="0.35">
      <c r="B5861" s="214"/>
      <c r="C5861" s="88" t="str" cm="1">
        <f t="array" aca="1" ref="C5861" ca="1">HYPERLINK("#"&amp;CELL("address",INDEX(Glossary!B:B,MATCH("No services provided – No identified needs", Glossary!B:B,0))),"No services provided – No identified needs")</f>
        <v>No services provided – No identified needs</v>
      </c>
      <c r="D5861" s="79"/>
    </row>
    <row r="5862" spans="2:4" x14ac:dyDescent="0.35">
      <c r="B5862" s="99" t="s">
        <v>322</v>
      </c>
      <c r="C5862" s="203" t="s">
        <v>759</v>
      </c>
      <c r="D5862" s="204"/>
    </row>
    <row r="5863" spans="2:4" x14ac:dyDescent="0.35">
      <c r="B5863" s="99" t="s">
        <v>323</v>
      </c>
      <c r="C5863" s="203" t="s">
        <v>1568</v>
      </c>
      <c r="D5863" s="205"/>
    </row>
    <row r="5864" spans="2:4" x14ac:dyDescent="0.35">
      <c r="B5864" s="99" t="s">
        <v>324</v>
      </c>
      <c r="C5864" s="203" t="s">
        <v>2018</v>
      </c>
      <c r="D5864" s="205"/>
    </row>
    <row r="5865" spans="2:4" ht="16" thickBot="1" x14ac:dyDescent="0.4">
      <c r="B5865" s="32" t="s">
        <v>326</v>
      </c>
      <c r="C5865" s="206" t="s">
        <v>759</v>
      </c>
      <c r="D5865" s="207"/>
    </row>
    <row r="5866" spans="2:4" x14ac:dyDescent="0.35">
      <c r="B5866"/>
      <c r="C5866" s="2"/>
      <c r="D5866" s="2"/>
    </row>
    <row r="5867" spans="2:4" ht="16" thickBot="1" x14ac:dyDescent="0.4">
      <c r="B5867"/>
      <c r="C5867" s="2"/>
      <c r="D5867" s="2"/>
    </row>
    <row r="5868" spans="2:4" ht="16" thickBot="1" x14ac:dyDescent="0.4">
      <c r="B5868" s="77"/>
      <c r="C5868" s="208" t="str" cm="1">
        <f t="array" aca="1" ref="C5868" ca="1">HYPERLINK("#"&amp;CELL("address",INDEX('Data Items List'!C:C,MATCH("Data Item", 'Data Items List'!C:C,0))),"Return to data items list")</f>
        <v>Return to data items list</v>
      </c>
      <c r="D5868" s="209"/>
    </row>
    <row r="5869" spans="2:4" x14ac:dyDescent="0.35">
      <c r="B5869" s="31" t="s">
        <v>304</v>
      </c>
      <c r="C5869" s="215" t="s">
        <v>283</v>
      </c>
      <c r="D5869" s="211"/>
    </row>
    <row r="5870" spans="2:4" x14ac:dyDescent="0.35">
      <c r="B5870" s="99" t="s">
        <v>305</v>
      </c>
      <c r="C5870" s="78" t="s">
        <v>759</v>
      </c>
      <c r="D5870" s="79"/>
    </row>
    <row r="5871" spans="2:4" x14ac:dyDescent="0.35">
      <c r="B5871" s="99" t="s">
        <v>307</v>
      </c>
      <c r="C5871" s="203" t="s">
        <v>1569</v>
      </c>
      <c r="D5871" s="204"/>
    </row>
    <row r="5872" spans="2:4" x14ac:dyDescent="0.35">
      <c r="B5872" s="99" t="s">
        <v>309</v>
      </c>
      <c r="C5872" s="203" t="s">
        <v>1471</v>
      </c>
      <c r="D5872" s="205"/>
    </row>
    <row r="5873" spans="2:4" x14ac:dyDescent="0.35">
      <c r="B5873" s="99" t="s">
        <v>311</v>
      </c>
      <c r="C5873" s="203" t="s">
        <v>1570</v>
      </c>
      <c r="D5873" s="205"/>
    </row>
    <row r="5874" spans="2:4" x14ac:dyDescent="0.35">
      <c r="B5874" s="99" t="s">
        <v>313</v>
      </c>
      <c r="C5874" s="203" t="s">
        <v>759</v>
      </c>
      <c r="D5874" s="204"/>
    </row>
    <row r="5875" spans="2:4" x14ac:dyDescent="0.35">
      <c r="B5875" s="99" t="s">
        <v>762</v>
      </c>
      <c r="C5875" s="95" t="s">
        <v>759</v>
      </c>
      <c r="D5875" s="96"/>
    </row>
    <row r="5876" spans="2:4" x14ac:dyDescent="0.35">
      <c r="B5876" s="99" t="s">
        <v>1985</v>
      </c>
      <c r="C5876" s="216" t="s">
        <v>1493</v>
      </c>
      <c r="D5876" s="204"/>
    </row>
    <row r="5877" spans="2:4" x14ac:dyDescent="0.35">
      <c r="B5877" s="214" t="s">
        <v>317</v>
      </c>
      <c r="C5877" s="83" t="s">
        <v>318</v>
      </c>
      <c r="D5877" s="26" t="s">
        <v>319</v>
      </c>
    </row>
    <row r="5878" spans="2:4" x14ac:dyDescent="0.35">
      <c r="B5878" s="214"/>
      <c r="C5878" s="87" t="str" cm="1">
        <f t="array" aca="1" ref="C5878" ca="1">HYPERLINK("#"&amp;CELL("address",INDEX(Glossary!B:B,MATCH("Hospital (Planned and Unplanned episodes)", Glossary!B:B,0))),"Hospital (Planned and Unplanned episodes)")</f>
        <v>Hospital (Planned and Unplanned episodes)</v>
      </c>
      <c r="D5878" s="79"/>
    </row>
    <row r="5879" spans="2:4" x14ac:dyDescent="0.35">
      <c r="B5879" s="214"/>
      <c r="C5879" s="87" t="str" cm="1">
        <f t="array" aca="1" ref="C5879" ca="1">HYPERLINK("#"&amp;CELL("address",INDEX(Glossary!B:B,MATCH("Carer-related", Glossary!B:B,0))),"Carer-related")</f>
        <v>Carer-related</v>
      </c>
      <c r="D5879" s="79"/>
    </row>
    <row r="5880" spans="2:4" x14ac:dyDescent="0.35">
      <c r="B5880" s="214"/>
      <c r="C5880" s="87" t="e" cm="1">
        <f t="array" aca="1" ref="C5880" ca="1">HYPERLINK("#"&amp;CELL("address",INDEX(Glossary!B:B,MATCH("Safeguarding Concern", Glossary!B:B,0))),"Safeguarding Concern")</f>
        <v>#N/A</v>
      </c>
      <c r="D5880" s="79"/>
    </row>
    <row r="5881" spans="2:4" x14ac:dyDescent="0.35">
      <c r="B5881" s="214"/>
      <c r="C5881" s="78" t="s">
        <v>1571</v>
      </c>
      <c r="D5881" s="79"/>
    </row>
    <row r="5882" spans="2:4" x14ac:dyDescent="0.35">
      <c r="B5882" s="214"/>
      <c r="C5882" s="87" t="str" cm="1">
        <f t="array" aca="1" ref="C5882" ca="1">HYPERLINK("#"&amp;CELL("address",INDEX(Glossary!B:B,MATCH("Provider Failure", Glossary!B:B,0))),"Provider Failure")</f>
        <v>Provider Failure</v>
      </c>
      <c r="D5882" s="79"/>
    </row>
    <row r="5883" spans="2:4" x14ac:dyDescent="0.35">
      <c r="B5883" s="214"/>
      <c r="C5883" s="87" t="str" cm="1">
        <f t="array" aca="1" ref="C5883" ca="1">HYPERLINK("#"&amp;CELL("address",INDEX(Glossary!B:B,MATCH("Change in Commissioning Arrangements", Glossary!B:B,0))),"Change in Commissioning Arrangements")</f>
        <v>Change in Commissioning Arrangements</v>
      </c>
      <c r="D5883" s="79"/>
    </row>
    <row r="5884" spans="2:4" x14ac:dyDescent="0.35">
      <c r="B5884" s="99" t="s">
        <v>322</v>
      </c>
      <c r="C5884" s="203" t="s">
        <v>759</v>
      </c>
      <c r="D5884" s="204"/>
    </row>
    <row r="5885" spans="2:4" x14ac:dyDescent="0.35">
      <c r="B5885" s="99" t="s">
        <v>323</v>
      </c>
      <c r="C5885" s="203" t="s">
        <v>1528</v>
      </c>
      <c r="D5885" s="205"/>
    </row>
    <row r="5886" spans="2:4" x14ac:dyDescent="0.35">
      <c r="B5886" s="99" t="s">
        <v>324</v>
      </c>
      <c r="C5886" s="203" t="s">
        <v>2018</v>
      </c>
      <c r="D5886" s="205"/>
    </row>
    <row r="5887" spans="2:4" ht="16" thickBot="1" x14ac:dyDescent="0.4">
      <c r="B5887" s="32" t="s">
        <v>326</v>
      </c>
      <c r="C5887" s="206" t="s">
        <v>1572</v>
      </c>
      <c r="D5887" s="207"/>
    </row>
    <row r="5888" spans="2:4" x14ac:dyDescent="0.35">
      <c r="B5888"/>
      <c r="C5888" s="2"/>
      <c r="D5888" s="2"/>
    </row>
    <row r="5889" spans="2:4" ht="16" thickBot="1" x14ac:dyDescent="0.4">
      <c r="B5889"/>
      <c r="C5889" s="2"/>
      <c r="D5889" s="2"/>
    </row>
    <row r="5890" spans="2:4" ht="16" thickBot="1" x14ac:dyDescent="0.4">
      <c r="B5890" s="77"/>
      <c r="C5890" s="208" t="str" cm="1">
        <f t="array" aca="1" ref="C5890" ca="1">HYPERLINK("#"&amp;CELL("address",INDEX('Data Items List'!C:C,MATCH("Data Item", 'Data Items List'!C:C,0))),"Return to data items list")</f>
        <v>Return to data items list</v>
      </c>
      <c r="D5890" s="209"/>
    </row>
    <row r="5891" spans="2:4" x14ac:dyDescent="0.35">
      <c r="B5891" s="31" t="s">
        <v>304</v>
      </c>
      <c r="C5891" s="215" t="s">
        <v>288</v>
      </c>
      <c r="D5891" s="211"/>
    </row>
    <row r="5892" spans="2:4" x14ac:dyDescent="0.35">
      <c r="B5892" s="99" t="s">
        <v>305</v>
      </c>
      <c r="C5892" s="78" t="s">
        <v>759</v>
      </c>
      <c r="D5892" s="79"/>
    </row>
    <row r="5893" spans="2:4" x14ac:dyDescent="0.35">
      <c r="B5893" s="99" t="s">
        <v>307</v>
      </c>
      <c r="C5893" s="203" t="s">
        <v>1573</v>
      </c>
      <c r="D5893" s="204"/>
    </row>
    <row r="5894" spans="2:4" x14ac:dyDescent="0.35">
      <c r="B5894" s="99" t="s">
        <v>309</v>
      </c>
      <c r="C5894" s="203" t="s">
        <v>1471</v>
      </c>
      <c r="D5894" s="205"/>
    </row>
    <row r="5895" spans="2:4" x14ac:dyDescent="0.35">
      <c r="B5895" s="99" t="s">
        <v>311</v>
      </c>
      <c r="C5895" s="203" t="s">
        <v>1574</v>
      </c>
      <c r="D5895" s="205"/>
    </row>
    <row r="5896" spans="2:4" x14ac:dyDescent="0.35">
      <c r="B5896" s="99" t="s">
        <v>313</v>
      </c>
      <c r="C5896" s="203" t="s">
        <v>759</v>
      </c>
      <c r="D5896" s="204"/>
    </row>
    <row r="5897" spans="2:4" x14ac:dyDescent="0.35">
      <c r="B5897" s="99" t="s">
        <v>762</v>
      </c>
      <c r="C5897" s="95" t="s">
        <v>759</v>
      </c>
      <c r="D5897" s="96"/>
    </row>
    <row r="5898" spans="2:4" x14ac:dyDescent="0.35">
      <c r="B5898" s="99" t="s">
        <v>1985</v>
      </c>
      <c r="C5898" s="203" t="s">
        <v>316</v>
      </c>
      <c r="D5898" s="204"/>
    </row>
    <row r="5899" spans="2:4" x14ac:dyDescent="0.35">
      <c r="B5899" s="214" t="s">
        <v>317</v>
      </c>
      <c r="C5899" s="83" t="s">
        <v>318</v>
      </c>
      <c r="D5899" s="26" t="s">
        <v>319</v>
      </c>
    </row>
    <row r="5900" spans="2:4" x14ac:dyDescent="0.35">
      <c r="B5900" s="214"/>
      <c r="C5900" s="80" t="s">
        <v>1575</v>
      </c>
      <c r="D5900" s="79"/>
    </row>
    <row r="5901" spans="2:4" x14ac:dyDescent="0.35">
      <c r="B5901" s="214"/>
      <c r="C5901" s="80" t="s">
        <v>1576</v>
      </c>
      <c r="D5901" s="79"/>
    </row>
    <row r="5902" spans="2:4" x14ac:dyDescent="0.35">
      <c r="B5902" s="214"/>
      <c r="C5902" s="80" t="s">
        <v>1289</v>
      </c>
      <c r="D5902" s="79"/>
    </row>
    <row r="5903" spans="2:4" x14ac:dyDescent="0.35">
      <c r="B5903" s="99" t="s">
        <v>322</v>
      </c>
      <c r="C5903" s="203" t="s">
        <v>759</v>
      </c>
      <c r="D5903" s="204"/>
    </row>
    <row r="5904" spans="2:4" x14ac:dyDescent="0.35">
      <c r="B5904" s="99" t="s">
        <v>323</v>
      </c>
      <c r="C5904" s="203" t="s">
        <v>759</v>
      </c>
      <c r="D5904" s="205"/>
    </row>
    <row r="5905" spans="2:4" x14ac:dyDescent="0.35">
      <c r="B5905" s="99" t="s">
        <v>324</v>
      </c>
      <c r="C5905" s="203" t="s">
        <v>2018</v>
      </c>
      <c r="D5905" s="205"/>
    </row>
    <row r="5906" spans="2:4" ht="16" thickBot="1" x14ac:dyDescent="0.4">
      <c r="B5906" s="32" t="s">
        <v>326</v>
      </c>
      <c r="C5906" s="206" t="s">
        <v>759</v>
      </c>
      <c r="D5906" s="207"/>
    </row>
    <row r="5907" spans="2:4" x14ac:dyDescent="0.35">
      <c r="B5907"/>
      <c r="C5907" s="2"/>
      <c r="D5907" s="2"/>
    </row>
    <row r="5908" spans="2:4" ht="16" thickBot="1" x14ac:dyDescent="0.4">
      <c r="B5908"/>
      <c r="C5908" s="2"/>
      <c r="D5908" s="2"/>
    </row>
    <row r="5909" spans="2:4" ht="16" thickBot="1" x14ac:dyDescent="0.4">
      <c r="B5909" s="77"/>
      <c r="C5909" s="208" t="str" cm="1">
        <f t="array" aca="1" ref="C5909" ca="1">HYPERLINK("#"&amp;CELL("address",INDEX('Data Items List'!C:C,MATCH("Data Item", 'Data Items List'!C:C,0))),"Return to data items list")</f>
        <v>Return to data items list</v>
      </c>
      <c r="D5909" s="209"/>
    </row>
    <row r="5910" spans="2:4" x14ac:dyDescent="0.35">
      <c r="B5910" s="31" t="s">
        <v>304</v>
      </c>
      <c r="C5910" s="215" t="s">
        <v>289</v>
      </c>
      <c r="D5910" s="211"/>
    </row>
    <row r="5911" spans="2:4" x14ac:dyDescent="0.35">
      <c r="B5911" s="99" t="s">
        <v>305</v>
      </c>
      <c r="C5911" s="78" t="s">
        <v>759</v>
      </c>
      <c r="D5911" s="79"/>
    </row>
    <row r="5912" spans="2:4" x14ac:dyDescent="0.35">
      <c r="B5912" s="99" t="s">
        <v>307</v>
      </c>
      <c r="C5912" s="203" t="s">
        <v>1573</v>
      </c>
      <c r="D5912" s="204"/>
    </row>
    <row r="5913" spans="2:4" x14ac:dyDescent="0.35">
      <c r="B5913" s="99" t="s">
        <v>309</v>
      </c>
      <c r="C5913" s="203" t="s">
        <v>1471</v>
      </c>
      <c r="D5913" s="205"/>
    </row>
    <row r="5914" spans="2:4" x14ac:dyDescent="0.35">
      <c r="B5914" s="99" t="s">
        <v>311</v>
      </c>
      <c r="C5914" s="203" t="s">
        <v>1577</v>
      </c>
      <c r="D5914" s="205"/>
    </row>
    <row r="5915" spans="2:4" x14ac:dyDescent="0.35">
      <c r="B5915" s="99" t="s">
        <v>313</v>
      </c>
      <c r="C5915" s="203" t="s">
        <v>759</v>
      </c>
      <c r="D5915" s="204"/>
    </row>
    <row r="5916" spans="2:4" x14ac:dyDescent="0.35">
      <c r="B5916" s="99" t="s">
        <v>762</v>
      </c>
      <c r="C5916" s="95" t="s">
        <v>759</v>
      </c>
      <c r="D5916" s="96"/>
    </row>
    <row r="5917" spans="2:4" x14ac:dyDescent="0.35">
      <c r="B5917" s="99" t="s">
        <v>1985</v>
      </c>
      <c r="C5917" s="203" t="s">
        <v>316</v>
      </c>
      <c r="D5917" s="204"/>
    </row>
    <row r="5918" spans="2:4" x14ac:dyDescent="0.35">
      <c r="B5918" s="214" t="s">
        <v>317</v>
      </c>
      <c r="C5918" s="83" t="s">
        <v>318</v>
      </c>
      <c r="D5918" s="26" t="s">
        <v>319</v>
      </c>
    </row>
    <row r="5919" spans="2:4" x14ac:dyDescent="0.35">
      <c r="B5919" s="214"/>
      <c r="C5919" s="80" t="s">
        <v>1576</v>
      </c>
      <c r="D5919" s="79"/>
    </row>
    <row r="5920" spans="2:4" x14ac:dyDescent="0.35">
      <c r="B5920" s="214"/>
      <c r="C5920" s="80" t="s">
        <v>1575</v>
      </c>
      <c r="D5920" s="79"/>
    </row>
    <row r="5921" spans="2:4" x14ac:dyDescent="0.35">
      <c r="B5921" s="99" t="s">
        <v>322</v>
      </c>
      <c r="C5921" s="203" t="s">
        <v>759</v>
      </c>
      <c r="D5921" s="204"/>
    </row>
    <row r="5922" spans="2:4" x14ac:dyDescent="0.35">
      <c r="B5922" s="99" t="s">
        <v>323</v>
      </c>
      <c r="C5922" s="203" t="s">
        <v>759</v>
      </c>
      <c r="D5922" s="205"/>
    </row>
    <row r="5923" spans="2:4" x14ac:dyDescent="0.35">
      <c r="B5923" s="99" t="s">
        <v>324</v>
      </c>
      <c r="C5923" s="203" t="s">
        <v>2018</v>
      </c>
      <c r="D5923" s="205"/>
    </row>
    <row r="5924" spans="2:4" ht="16" thickBot="1" x14ac:dyDescent="0.4">
      <c r="B5924" s="32" t="s">
        <v>326</v>
      </c>
      <c r="C5924" s="206" t="s">
        <v>759</v>
      </c>
      <c r="D5924" s="207"/>
    </row>
    <row r="5925" spans="2:4" x14ac:dyDescent="0.35">
      <c r="B5925"/>
      <c r="C5925" s="2"/>
      <c r="D5925" s="2"/>
    </row>
    <row r="5926" spans="2:4" ht="16" thickBot="1" x14ac:dyDescent="0.4">
      <c r="B5926"/>
      <c r="C5926" s="2"/>
      <c r="D5926" s="2"/>
    </row>
    <row r="5927" spans="2:4" ht="16" thickBot="1" x14ac:dyDescent="0.4">
      <c r="B5927" s="77"/>
      <c r="C5927" s="208" t="str" cm="1">
        <f t="array" aca="1" ref="C5927" ca="1">HYPERLINK("#"&amp;CELL("address",INDEX('Data Items List'!C:C,MATCH("Data Item", 'Data Items List'!C:C,0))),"Return to data items list")</f>
        <v>Return to data items list</v>
      </c>
      <c r="D5927" s="209"/>
    </row>
    <row r="5928" spans="2:4" x14ac:dyDescent="0.35">
      <c r="B5928" s="31" t="s">
        <v>304</v>
      </c>
      <c r="C5928" s="210" t="s">
        <v>1935</v>
      </c>
      <c r="D5928" s="211"/>
    </row>
    <row r="5929" spans="2:4" x14ac:dyDescent="0.35">
      <c r="B5929" s="99" t="s">
        <v>305</v>
      </c>
      <c r="C5929" s="78" t="s">
        <v>759</v>
      </c>
      <c r="D5929" s="79"/>
    </row>
    <row r="5930" spans="2:4" x14ac:dyDescent="0.35">
      <c r="B5930" s="99" t="s">
        <v>307</v>
      </c>
      <c r="C5930" s="203" t="s">
        <v>1578</v>
      </c>
      <c r="D5930" s="204"/>
    </row>
    <row r="5931" spans="2:4" x14ac:dyDescent="0.35">
      <c r="B5931" s="99" t="s">
        <v>309</v>
      </c>
      <c r="C5931" s="203" t="s">
        <v>1471</v>
      </c>
      <c r="D5931" s="205"/>
    </row>
    <row r="5932" spans="2:4" x14ac:dyDescent="0.35">
      <c r="B5932" s="99" t="s">
        <v>311</v>
      </c>
      <c r="C5932" s="203" t="s">
        <v>1579</v>
      </c>
      <c r="D5932" s="205"/>
    </row>
    <row r="5933" spans="2:4" x14ac:dyDescent="0.35">
      <c r="B5933" s="99" t="s">
        <v>313</v>
      </c>
      <c r="C5933" s="203" t="s">
        <v>759</v>
      </c>
      <c r="D5933" s="204"/>
    </row>
    <row r="5934" spans="2:4" x14ac:dyDescent="0.35">
      <c r="B5934" s="99" t="s">
        <v>762</v>
      </c>
      <c r="C5934" s="95" t="s">
        <v>759</v>
      </c>
      <c r="D5934" s="96"/>
    </row>
    <row r="5935" spans="2:4" x14ac:dyDescent="0.35">
      <c r="B5935" s="99" t="s">
        <v>1985</v>
      </c>
      <c r="C5935" s="203" t="s">
        <v>316</v>
      </c>
      <c r="D5935" s="204"/>
    </row>
    <row r="5936" spans="2:4" x14ac:dyDescent="0.35">
      <c r="B5936" s="214" t="s">
        <v>317</v>
      </c>
      <c r="C5936" s="83" t="s">
        <v>318</v>
      </c>
      <c r="D5936" s="26" t="s">
        <v>319</v>
      </c>
    </row>
    <row r="5937" spans="2:4" x14ac:dyDescent="0.35">
      <c r="B5937" s="214"/>
      <c r="C5937" s="87" t="str" cm="1">
        <f t="array" aca="1" ref="C5937" ca="1">HYPERLINK("#"&amp;CELL("address",INDEX(Glossary!B:B,MATCH("Nursing care", Glossary!B:B,0))),"Nursing")</f>
        <v>Nursing</v>
      </c>
      <c r="D5937" s="79"/>
    </row>
    <row r="5938" spans="2:4" x14ac:dyDescent="0.35">
      <c r="B5938" s="214"/>
      <c r="C5938" s="87" t="str" cm="1">
        <f t="array" aca="1" ref="C5938" ca="1">HYPERLINK("#"&amp;CELL("address",INDEX(Glossary!B:B,MATCH("Residential care", Glossary!B:B,0))),"Residential")</f>
        <v>Residential</v>
      </c>
      <c r="D5938" s="79"/>
    </row>
    <row r="5939" spans="2:4" x14ac:dyDescent="0.35">
      <c r="B5939" s="214"/>
      <c r="C5939" s="87" t="str" cm="1">
        <f t="array" aca="1" ref="C5939" ca="1">HYPERLINK("#"&amp;CELL("address",INDEX(Glossary!B:B,MATCH("Community", Glossary!B:B,0))),"Community")</f>
        <v>Community</v>
      </c>
      <c r="D5939" s="79"/>
    </row>
    <row r="5940" spans="2:4" x14ac:dyDescent="0.35">
      <c r="B5940" s="214"/>
      <c r="C5940" s="87" t="str" cm="1">
        <f t="array" aca="1" ref="C5940" ca="1">HYPERLINK("#"&amp;CELL("address",INDEX(Glossary!B:B,MATCH("Prison / Young offenders institution / detention centre", Glossary!B:B,0))),"Prison")</f>
        <v>Prison</v>
      </c>
      <c r="D5940" s="79"/>
    </row>
    <row r="5941" spans="2:4" x14ac:dyDescent="0.35">
      <c r="B5941" s="99" t="s">
        <v>322</v>
      </c>
      <c r="C5941" s="203" t="s">
        <v>759</v>
      </c>
      <c r="D5941" s="204"/>
    </row>
    <row r="5942" spans="2:4" x14ac:dyDescent="0.35">
      <c r="B5942" s="99" t="s">
        <v>323</v>
      </c>
      <c r="C5942" s="203" t="s">
        <v>1580</v>
      </c>
      <c r="D5942" s="205"/>
    </row>
    <row r="5943" spans="2:4" x14ac:dyDescent="0.35">
      <c r="B5943" s="99" t="s">
        <v>324</v>
      </c>
      <c r="C5943" s="203" t="s">
        <v>2018</v>
      </c>
      <c r="D5943" s="205"/>
    </row>
    <row r="5944" spans="2:4" ht="16" thickBot="1" x14ac:dyDescent="0.4">
      <c r="B5944" s="32" t="s">
        <v>326</v>
      </c>
      <c r="C5944" s="206" t="s">
        <v>1581</v>
      </c>
      <c r="D5944" s="207"/>
    </row>
    <row r="5945" spans="2:4" x14ac:dyDescent="0.35">
      <c r="B5945"/>
      <c r="C5945" s="2"/>
      <c r="D5945" s="2"/>
    </row>
    <row r="5946" spans="2:4" x14ac:dyDescent="0.35">
      <c r="B5946"/>
      <c r="C5946" s="2"/>
      <c r="D5946" s="2"/>
    </row>
    <row r="5947" spans="2:4" x14ac:dyDescent="0.35">
      <c r="B5947"/>
      <c r="C5947" s="2"/>
      <c r="D5947" s="2"/>
    </row>
    <row r="5948" spans="2:4" ht="16" thickBot="1" x14ac:dyDescent="0.4">
      <c r="B5948"/>
      <c r="C5948" s="2"/>
      <c r="D5948" s="2"/>
    </row>
    <row r="5949" spans="2:4" ht="16" thickBot="1" x14ac:dyDescent="0.4">
      <c r="B5949" s="77"/>
      <c r="C5949" s="208" t="str" cm="1">
        <f t="array" aca="1" ref="C5949" ca="1">HYPERLINK("#"&amp;CELL("address",INDEX('Data Items List'!C:C,MATCH("Data Item", 'Data Items List'!C:C,0))),"Return to data items list")</f>
        <v>Return to data items list</v>
      </c>
      <c r="D5949" s="209"/>
    </row>
    <row r="5950" spans="2:4" x14ac:dyDescent="0.35">
      <c r="B5950" s="31" t="s">
        <v>304</v>
      </c>
      <c r="C5950" s="215" t="s">
        <v>293</v>
      </c>
      <c r="D5950" s="211"/>
    </row>
    <row r="5951" spans="2:4" x14ac:dyDescent="0.35">
      <c r="B5951" s="99" t="s">
        <v>305</v>
      </c>
      <c r="C5951" s="78" t="s">
        <v>759</v>
      </c>
      <c r="D5951" s="79"/>
    </row>
    <row r="5952" spans="2:4" x14ac:dyDescent="0.35">
      <c r="B5952" s="99" t="s">
        <v>307</v>
      </c>
      <c r="C5952" s="203" t="s">
        <v>1582</v>
      </c>
      <c r="D5952" s="204"/>
    </row>
    <row r="5953" spans="2:4" x14ac:dyDescent="0.35">
      <c r="B5953" s="99" t="s">
        <v>309</v>
      </c>
      <c r="C5953" s="203" t="s">
        <v>1471</v>
      </c>
      <c r="D5953" s="205"/>
    </row>
    <row r="5954" spans="2:4" x14ac:dyDescent="0.35">
      <c r="B5954" s="99" t="s">
        <v>311</v>
      </c>
      <c r="C5954" s="203" t="s">
        <v>1583</v>
      </c>
      <c r="D5954" s="205"/>
    </row>
    <row r="5955" spans="2:4" x14ac:dyDescent="0.35">
      <c r="B5955" s="99" t="s">
        <v>313</v>
      </c>
      <c r="C5955" s="203" t="s">
        <v>759</v>
      </c>
      <c r="D5955" s="204"/>
    </row>
    <row r="5956" spans="2:4" x14ac:dyDescent="0.35">
      <c r="B5956" s="99" t="s">
        <v>762</v>
      </c>
      <c r="C5956" s="95" t="s">
        <v>759</v>
      </c>
      <c r="D5956" s="96"/>
    </row>
    <row r="5957" spans="2:4" x14ac:dyDescent="0.35">
      <c r="B5957" s="99" t="s">
        <v>1985</v>
      </c>
      <c r="C5957" s="203" t="s">
        <v>316</v>
      </c>
      <c r="D5957" s="204"/>
    </row>
    <row r="5958" spans="2:4" x14ac:dyDescent="0.35">
      <c r="B5958" s="214" t="s">
        <v>317</v>
      </c>
      <c r="C5958" s="83" t="s">
        <v>318</v>
      </c>
      <c r="D5958" s="26" t="s">
        <v>319</v>
      </c>
    </row>
    <row r="5959" spans="2:4" x14ac:dyDescent="0.35">
      <c r="B5959" s="214"/>
      <c r="C5959" s="100" t="s">
        <v>759</v>
      </c>
      <c r="D5959" s="79"/>
    </row>
    <row r="5960" spans="2:4" x14ac:dyDescent="0.35">
      <c r="B5960" s="99" t="s">
        <v>322</v>
      </c>
      <c r="C5960" s="203" t="s">
        <v>759</v>
      </c>
      <c r="D5960" s="204"/>
    </row>
    <row r="5961" spans="2:4" x14ac:dyDescent="0.35">
      <c r="B5961" s="99" t="s">
        <v>323</v>
      </c>
      <c r="C5961" s="203" t="s">
        <v>759</v>
      </c>
      <c r="D5961" s="205"/>
    </row>
    <row r="5962" spans="2:4" x14ac:dyDescent="0.35">
      <c r="B5962" s="99" t="s">
        <v>324</v>
      </c>
      <c r="C5962" s="203" t="s">
        <v>2018</v>
      </c>
      <c r="D5962" s="205"/>
    </row>
    <row r="5963" spans="2:4" ht="16" thickBot="1" x14ac:dyDescent="0.4">
      <c r="B5963" s="32" t="s">
        <v>326</v>
      </c>
      <c r="C5963" s="206" t="s">
        <v>759</v>
      </c>
      <c r="D5963" s="207"/>
    </row>
    <row r="5964" spans="2:4" x14ac:dyDescent="0.35">
      <c r="B5964"/>
      <c r="C5964" s="2"/>
      <c r="D5964" s="2"/>
    </row>
    <row r="5965" spans="2:4" ht="18" x14ac:dyDescent="0.4">
      <c r="B5965" s="155" t="s">
        <v>1584</v>
      </c>
      <c r="C5965" s="153"/>
      <c r="D5965" s="153"/>
    </row>
    <row r="5966" spans="2:4" ht="16" thickBot="1" x14ac:dyDescent="0.4">
      <c r="B5966"/>
      <c r="C5966" s="2"/>
      <c r="D5966" s="2"/>
    </row>
    <row r="5967" spans="2:4" ht="16" thickBot="1" x14ac:dyDescent="0.4">
      <c r="B5967" s="77"/>
      <c r="C5967" s="208" t="str" cm="1">
        <f t="array" aca="1" ref="C5967" ca="1">HYPERLINK("#"&amp;CELL("address",INDEX('Data Items List'!C:C,MATCH("Data Item", 'Data Items List'!C:C,0))),"Return to data items list")</f>
        <v>Return to data items list</v>
      </c>
      <c r="D5967" s="209"/>
    </row>
    <row r="5968" spans="2:4" x14ac:dyDescent="0.35">
      <c r="B5968" s="31" t="s">
        <v>304</v>
      </c>
      <c r="C5968" s="215" t="s">
        <v>12</v>
      </c>
      <c r="D5968" s="211"/>
    </row>
    <row r="5969" spans="2:4" x14ac:dyDescent="0.35">
      <c r="B5969" s="99" t="s">
        <v>305</v>
      </c>
      <c r="C5969" s="78" t="s">
        <v>759</v>
      </c>
      <c r="D5969" s="79"/>
    </row>
    <row r="5970" spans="2:4" x14ac:dyDescent="0.35">
      <c r="B5970" s="99" t="s">
        <v>307</v>
      </c>
      <c r="C5970" s="203" t="s">
        <v>1475</v>
      </c>
      <c r="D5970" s="204"/>
    </row>
    <row r="5971" spans="2:4" x14ac:dyDescent="0.35">
      <c r="B5971" s="99" t="s">
        <v>309</v>
      </c>
      <c r="C5971" s="203" t="s">
        <v>1585</v>
      </c>
      <c r="D5971" s="205"/>
    </row>
    <row r="5972" spans="2:4" x14ac:dyDescent="0.35">
      <c r="B5972" s="99" t="s">
        <v>311</v>
      </c>
      <c r="C5972" s="203" t="s">
        <v>1586</v>
      </c>
      <c r="D5972" s="205"/>
    </row>
    <row r="5973" spans="2:4" x14ac:dyDescent="0.35">
      <c r="B5973" s="99" t="s">
        <v>313</v>
      </c>
      <c r="C5973" s="203" t="s">
        <v>759</v>
      </c>
      <c r="D5973" s="204"/>
    </row>
    <row r="5974" spans="2:4" x14ac:dyDescent="0.35">
      <c r="B5974" s="99" t="s">
        <v>762</v>
      </c>
      <c r="C5974" s="95" t="s">
        <v>759</v>
      </c>
      <c r="D5974" s="96"/>
    </row>
    <row r="5975" spans="2:4" x14ac:dyDescent="0.35">
      <c r="B5975" s="99" t="s">
        <v>1985</v>
      </c>
      <c r="C5975" s="203" t="s">
        <v>316</v>
      </c>
      <c r="D5975" s="204"/>
    </row>
    <row r="5976" spans="2:4" x14ac:dyDescent="0.35">
      <c r="B5976" s="214" t="s">
        <v>317</v>
      </c>
      <c r="C5976" s="83" t="s">
        <v>318</v>
      </c>
      <c r="D5976" s="26" t="s">
        <v>319</v>
      </c>
    </row>
    <row r="5977" spans="2:4" x14ac:dyDescent="0.35">
      <c r="B5977" s="214"/>
      <c r="C5977" s="78" t="s">
        <v>1587</v>
      </c>
      <c r="D5977" s="79"/>
    </row>
    <row r="5978" spans="2:4" x14ac:dyDescent="0.35">
      <c r="B5978" s="214"/>
      <c r="C5978" s="78" t="s">
        <v>1588</v>
      </c>
      <c r="D5978" s="79"/>
    </row>
    <row r="5979" spans="2:4" x14ac:dyDescent="0.35">
      <c r="B5979" s="214"/>
      <c r="C5979" s="78" t="s">
        <v>1589</v>
      </c>
      <c r="D5979" s="79"/>
    </row>
    <row r="5980" spans="2:4" x14ac:dyDescent="0.35">
      <c r="B5980" s="214"/>
      <c r="C5980" s="78" t="s">
        <v>1590</v>
      </c>
      <c r="D5980" s="79"/>
    </row>
    <row r="5981" spans="2:4" x14ac:dyDescent="0.35">
      <c r="B5981" s="214"/>
      <c r="C5981" s="78" t="s">
        <v>1591</v>
      </c>
      <c r="D5981" s="79"/>
    </row>
    <row r="5982" spans="2:4" x14ac:dyDescent="0.35">
      <c r="B5982" s="214"/>
      <c r="C5982" s="78" t="s">
        <v>1592</v>
      </c>
      <c r="D5982" s="79"/>
    </row>
    <row r="5983" spans="2:4" x14ac:dyDescent="0.35">
      <c r="B5983" s="99" t="s">
        <v>322</v>
      </c>
      <c r="C5983" s="203" t="s">
        <v>759</v>
      </c>
      <c r="D5983" s="204"/>
    </row>
    <row r="5984" spans="2:4" x14ac:dyDescent="0.35">
      <c r="B5984" s="99" t="s">
        <v>323</v>
      </c>
      <c r="C5984" s="203" t="s">
        <v>759</v>
      </c>
      <c r="D5984" s="205"/>
    </row>
    <row r="5985" spans="2:4" x14ac:dyDescent="0.35">
      <c r="B5985" s="99" t="s">
        <v>324</v>
      </c>
      <c r="C5985" s="203" t="s">
        <v>1593</v>
      </c>
      <c r="D5985" s="205"/>
    </row>
    <row r="5986" spans="2:4" ht="16" thickBot="1" x14ac:dyDescent="0.4">
      <c r="B5986" s="32" t="s">
        <v>326</v>
      </c>
      <c r="C5986" s="206" t="s">
        <v>759</v>
      </c>
      <c r="D5986" s="207"/>
    </row>
    <row r="5987" spans="2:4" x14ac:dyDescent="0.35">
      <c r="B5987"/>
      <c r="C5987" s="2"/>
      <c r="D5987" s="2"/>
    </row>
    <row r="5988" spans="2:4" ht="16" thickBot="1" x14ac:dyDescent="0.4">
      <c r="B5988"/>
      <c r="C5988" s="2"/>
      <c r="D5988" s="2"/>
    </row>
    <row r="5989" spans="2:4" ht="16" thickBot="1" x14ac:dyDescent="0.4">
      <c r="B5989" s="77"/>
      <c r="C5989" s="208" t="str" cm="1">
        <f t="array" aca="1" ref="C5989" ca="1">HYPERLINK("#"&amp;CELL("address",INDEX('Data Items List'!C:C,MATCH("Data Item", 'Data Items List'!C:C,0))),"Return to data items list")</f>
        <v>Return to data items list</v>
      </c>
      <c r="D5989" s="209"/>
    </row>
    <row r="5990" spans="2:4" x14ac:dyDescent="0.35">
      <c r="B5990" s="31" t="s">
        <v>304</v>
      </c>
      <c r="C5990" s="215" t="s">
        <v>14</v>
      </c>
      <c r="D5990" s="211"/>
    </row>
    <row r="5991" spans="2:4" x14ac:dyDescent="0.35">
      <c r="B5991" s="99" t="s">
        <v>305</v>
      </c>
      <c r="C5991" s="78" t="s">
        <v>759</v>
      </c>
      <c r="D5991" s="79"/>
    </row>
    <row r="5992" spans="2:4" x14ac:dyDescent="0.35">
      <c r="B5992" s="99" t="s">
        <v>307</v>
      </c>
      <c r="C5992" s="203" t="s">
        <v>1475</v>
      </c>
      <c r="D5992" s="204"/>
    </row>
    <row r="5993" spans="2:4" x14ac:dyDescent="0.35">
      <c r="B5993" s="99" t="s">
        <v>309</v>
      </c>
      <c r="C5993" s="203" t="s">
        <v>1585</v>
      </c>
      <c r="D5993" s="205"/>
    </row>
    <row r="5994" spans="2:4" x14ac:dyDescent="0.35">
      <c r="B5994" s="99" t="s">
        <v>311</v>
      </c>
      <c r="C5994" s="203" t="s">
        <v>1594</v>
      </c>
      <c r="D5994" s="205"/>
    </row>
    <row r="5995" spans="2:4" x14ac:dyDescent="0.35">
      <c r="B5995" s="99" t="s">
        <v>313</v>
      </c>
      <c r="C5995" s="203" t="s">
        <v>759</v>
      </c>
      <c r="D5995" s="204"/>
    </row>
    <row r="5996" spans="2:4" x14ac:dyDescent="0.35">
      <c r="B5996" s="99" t="s">
        <v>762</v>
      </c>
      <c r="C5996" s="95" t="s">
        <v>759</v>
      </c>
      <c r="D5996" s="96"/>
    </row>
    <row r="5997" spans="2:4" x14ac:dyDescent="0.35">
      <c r="B5997" s="99" t="s">
        <v>1985</v>
      </c>
      <c r="C5997" s="203" t="s">
        <v>316</v>
      </c>
      <c r="D5997" s="204"/>
    </row>
    <row r="5998" spans="2:4" x14ac:dyDescent="0.35">
      <c r="B5998" s="214" t="s">
        <v>317</v>
      </c>
      <c r="C5998" s="83" t="s">
        <v>318</v>
      </c>
      <c r="D5998" s="26" t="s">
        <v>319</v>
      </c>
    </row>
    <row r="5999" spans="2:4" x14ac:dyDescent="0.35">
      <c r="B5999" s="214"/>
      <c r="C5999" s="100" t="s">
        <v>1587</v>
      </c>
      <c r="D5999" s="79"/>
    </row>
    <row r="6000" spans="2:4" x14ac:dyDescent="0.35">
      <c r="B6000" s="214"/>
      <c r="C6000" s="80" t="s">
        <v>1588</v>
      </c>
      <c r="D6000" s="79"/>
    </row>
    <row r="6001" spans="2:4" x14ac:dyDescent="0.35">
      <c r="B6001" s="214"/>
      <c r="C6001" s="80" t="s">
        <v>1595</v>
      </c>
      <c r="D6001" s="79"/>
    </row>
    <row r="6002" spans="2:4" x14ac:dyDescent="0.35">
      <c r="B6002" s="214"/>
      <c r="C6002" s="80" t="s">
        <v>1596</v>
      </c>
      <c r="D6002" s="79"/>
    </row>
    <row r="6003" spans="2:4" x14ac:dyDescent="0.35">
      <c r="B6003" s="99" t="s">
        <v>322</v>
      </c>
      <c r="C6003" s="203" t="s">
        <v>759</v>
      </c>
      <c r="D6003" s="204"/>
    </row>
    <row r="6004" spans="2:4" x14ac:dyDescent="0.35">
      <c r="B6004" s="99" t="s">
        <v>323</v>
      </c>
      <c r="C6004" s="203" t="s">
        <v>759</v>
      </c>
      <c r="D6004" s="205"/>
    </row>
    <row r="6005" spans="2:4" x14ac:dyDescent="0.35">
      <c r="B6005" s="99" t="s">
        <v>324</v>
      </c>
      <c r="C6005" s="203" t="s">
        <v>1593</v>
      </c>
      <c r="D6005" s="205"/>
    </row>
    <row r="6006" spans="2:4" ht="16" thickBot="1" x14ac:dyDescent="0.4">
      <c r="B6006" s="32" t="s">
        <v>326</v>
      </c>
      <c r="C6006" s="206" t="s">
        <v>759</v>
      </c>
      <c r="D6006" s="207"/>
    </row>
    <row r="6007" spans="2:4" x14ac:dyDescent="0.35">
      <c r="B6007"/>
      <c r="C6007" s="2"/>
      <c r="D6007" s="2"/>
    </row>
    <row r="6008" spans="2:4" x14ac:dyDescent="0.35">
      <c r="B6008"/>
      <c r="C6008" s="2"/>
      <c r="D6008" s="2"/>
    </row>
    <row r="6009" spans="2:4" ht="16" thickBot="1" x14ac:dyDescent="0.4">
      <c r="B6009"/>
      <c r="C6009" s="2"/>
      <c r="D6009" s="2"/>
    </row>
    <row r="6010" spans="2:4" ht="16" thickBot="1" x14ac:dyDescent="0.4">
      <c r="B6010" s="77"/>
      <c r="C6010" s="208" t="str" cm="1">
        <f t="array" aca="1" ref="C6010" ca="1">HYPERLINK("#"&amp;CELL("address",INDEX('Data Items List'!C:C,MATCH("Data Item", 'Data Items List'!C:C,0))),"Return to data items list")</f>
        <v>Return to data items list</v>
      </c>
      <c r="D6010" s="209"/>
    </row>
    <row r="6011" spans="2:4" ht="34.5" customHeight="1" x14ac:dyDescent="0.35">
      <c r="B6011" s="31" t="s">
        <v>304</v>
      </c>
      <c r="C6011" s="215" t="s">
        <v>23</v>
      </c>
      <c r="D6011" s="211"/>
    </row>
    <row r="6012" spans="2:4" x14ac:dyDescent="0.35">
      <c r="B6012" s="99" t="s">
        <v>305</v>
      </c>
      <c r="C6012" s="78" t="s">
        <v>759</v>
      </c>
      <c r="D6012" s="79"/>
    </row>
    <row r="6013" spans="2:4" x14ac:dyDescent="0.35">
      <c r="B6013" s="99" t="s">
        <v>307</v>
      </c>
      <c r="C6013" s="212" t="s">
        <v>1597</v>
      </c>
      <c r="D6013" s="204"/>
    </row>
    <row r="6014" spans="2:4" x14ac:dyDescent="0.35">
      <c r="B6014" s="99" t="s">
        <v>309</v>
      </c>
      <c r="C6014" s="203" t="s">
        <v>1585</v>
      </c>
      <c r="D6014" s="205"/>
    </row>
    <row r="6015" spans="2:4" x14ac:dyDescent="0.35">
      <c r="B6015" s="99" t="s">
        <v>311</v>
      </c>
      <c r="C6015" s="203" t="s">
        <v>1586</v>
      </c>
      <c r="D6015" s="205"/>
    </row>
    <row r="6016" spans="2:4" x14ac:dyDescent="0.35">
      <c r="B6016" s="99" t="s">
        <v>313</v>
      </c>
      <c r="C6016" s="203" t="s">
        <v>759</v>
      </c>
      <c r="D6016" s="204"/>
    </row>
    <row r="6017" spans="2:4" x14ac:dyDescent="0.35">
      <c r="B6017" s="99" t="s">
        <v>762</v>
      </c>
      <c r="C6017" s="95" t="s">
        <v>759</v>
      </c>
      <c r="D6017" s="96"/>
    </row>
    <row r="6018" spans="2:4" x14ac:dyDescent="0.35">
      <c r="B6018" s="99" t="s">
        <v>1985</v>
      </c>
      <c r="C6018" s="203" t="s">
        <v>316</v>
      </c>
      <c r="D6018" s="204"/>
    </row>
    <row r="6019" spans="2:4" x14ac:dyDescent="0.35">
      <c r="B6019" s="214" t="s">
        <v>317</v>
      </c>
      <c r="C6019" s="83" t="s">
        <v>318</v>
      </c>
      <c r="D6019" s="26" t="s">
        <v>319</v>
      </c>
    </row>
    <row r="6020" spans="2:4" ht="31" x14ac:dyDescent="0.35">
      <c r="B6020" s="214"/>
      <c r="C6020" s="78" t="s">
        <v>1598</v>
      </c>
      <c r="D6020" s="79"/>
    </row>
    <row r="6021" spans="2:4" ht="31" x14ac:dyDescent="0.35">
      <c r="B6021" s="214"/>
      <c r="C6021" s="78" t="s">
        <v>1599</v>
      </c>
      <c r="D6021" s="79"/>
    </row>
    <row r="6022" spans="2:4" ht="31" x14ac:dyDescent="0.35">
      <c r="B6022" s="214"/>
      <c r="C6022" s="78" t="s">
        <v>1600</v>
      </c>
      <c r="D6022" s="79"/>
    </row>
    <row r="6023" spans="2:4" ht="31" x14ac:dyDescent="0.35">
      <c r="B6023" s="214"/>
      <c r="C6023" s="78" t="s">
        <v>1601</v>
      </c>
      <c r="D6023" s="79"/>
    </row>
    <row r="6024" spans="2:4" x14ac:dyDescent="0.35">
      <c r="B6024" s="99" t="s">
        <v>322</v>
      </c>
      <c r="C6024" s="203" t="s">
        <v>759</v>
      </c>
      <c r="D6024" s="204"/>
    </row>
    <row r="6025" spans="2:4" x14ac:dyDescent="0.35">
      <c r="B6025" s="99" t="s">
        <v>323</v>
      </c>
      <c r="C6025" s="203" t="s">
        <v>759</v>
      </c>
      <c r="D6025" s="205"/>
    </row>
    <row r="6026" spans="2:4" x14ac:dyDescent="0.35">
      <c r="B6026" s="99" t="s">
        <v>324</v>
      </c>
      <c r="C6026" s="203" t="s">
        <v>1593</v>
      </c>
      <c r="D6026" s="205"/>
    </row>
    <row r="6027" spans="2:4" ht="16" thickBot="1" x14ac:dyDescent="0.4">
      <c r="B6027" s="32" t="s">
        <v>326</v>
      </c>
      <c r="C6027" s="206" t="s">
        <v>759</v>
      </c>
      <c r="D6027" s="207"/>
    </row>
    <row r="6028" spans="2:4" x14ac:dyDescent="0.35">
      <c r="B6028" s="30"/>
      <c r="C6028" s="115"/>
      <c r="D6028" s="29"/>
    </row>
    <row r="6029" spans="2:4" ht="16" thickBot="1" x14ac:dyDescent="0.4">
      <c r="B6029" s="30"/>
      <c r="C6029" s="115"/>
      <c r="D6029" s="29"/>
    </row>
    <row r="6030" spans="2:4" ht="16" thickBot="1" x14ac:dyDescent="0.4">
      <c r="B6030" s="77"/>
      <c r="C6030" s="208" t="str" cm="1">
        <f t="array" aca="1" ref="C6030" ca="1">HYPERLINK("#"&amp;CELL("address",INDEX('Data Items List'!C:C,MATCH("Data Item", 'Data Items List'!C:C,0))),"Return to data items list")</f>
        <v>Return to data items list</v>
      </c>
      <c r="D6030" s="209"/>
    </row>
    <row r="6031" spans="2:4" ht="36.75" customHeight="1" x14ac:dyDescent="0.35">
      <c r="B6031" s="31" t="s">
        <v>304</v>
      </c>
      <c r="C6031" s="210" t="s">
        <v>1602</v>
      </c>
      <c r="D6031" s="211"/>
    </row>
    <row r="6032" spans="2:4" x14ac:dyDescent="0.35">
      <c r="B6032" s="99" t="s">
        <v>305</v>
      </c>
      <c r="C6032" s="78" t="s">
        <v>759</v>
      </c>
      <c r="D6032" s="79"/>
    </row>
    <row r="6033" spans="2:4" x14ac:dyDescent="0.35">
      <c r="B6033" s="99" t="s">
        <v>307</v>
      </c>
      <c r="C6033" s="212" t="s">
        <v>1603</v>
      </c>
      <c r="D6033" s="213"/>
    </row>
    <row r="6034" spans="2:4" x14ac:dyDescent="0.35">
      <c r="B6034" s="99" t="s">
        <v>309</v>
      </c>
      <c r="C6034" s="203" t="s">
        <v>1585</v>
      </c>
      <c r="D6034" s="205"/>
    </row>
    <row r="6035" spans="2:4" x14ac:dyDescent="0.35">
      <c r="B6035" s="99" t="s">
        <v>311</v>
      </c>
      <c r="C6035" s="203" t="s">
        <v>1594</v>
      </c>
      <c r="D6035" s="205"/>
    </row>
    <row r="6036" spans="2:4" x14ac:dyDescent="0.35">
      <c r="B6036" s="99" t="s">
        <v>313</v>
      </c>
      <c r="C6036" s="203" t="s">
        <v>759</v>
      </c>
      <c r="D6036" s="204"/>
    </row>
    <row r="6037" spans="2:4" x14ac:dyDescent="0.35">
      <c r="B6037" s="99" t="s">
        <v>762</v>
      </c>
      <c r="C6037" s="95" t="s">
        <v>759</v>
      </c>
      <c r="D6037" s="96"/>
    </row>
    <row r="6038" spans="2:4" x14ac:dyDescent="0.35">
      <c r="B6038" s="99" t="s">
        <v>1985</v>
      </c>
      <c r="C6038" s="203" t="s">
        <v>316</v>
      </c>
      <c r="D6038" s="204"/>
    </row>
    <row r="6039" spans="2:4" x14ac:dyDescent="0.35">
      <c r="B6039" s="214" t="s">
        <v>317</v>
      </c>
      <c r="C6039" s="83" t="s">
        <v>318</v>
      </c>
      <c r="D6039" s="26" t="s">
        <v>319</v>
      </c>
    </row>
    <row r="6040" spans="2:4" x14ac:dyDescent="0.35">
      <c r="B6040" s="214"/>
      <c r="C6040" s="78" t="s">
        <v>1604</v>
      </c>
      <c r="D6040" s="79"/>
    </row>
    <row r="6041" spans="2:4" x14ac:dyDescent="0.35">
      <c r="B6041" s="214"/>
      <c r="C6041" s="78" t="s">
        <v>1605</v>
      </c>
      <c r="D6041" s="79"/>
    </row>
    <row r="6042" spans="2:4" x14ac:dyDescent="0.35">
      <c r="B6042" s="214"/>
      <c r="C6042" s="78" t="s">
        <v>1606</v>
      </c>
      <c r="D6042" s="79"/>
    </row>
    <row r="6043" spans="2:4" x14ac:dyDescent="0.35">
      <c r="B6043" s="214"/>
      <c r="C6043" s="78" t="s">
        <v>1607</v>
      </c>
      <c r="D6043" s="79"/>
    </row>
    <row r="6044" spans="2:4" x14ac:dyDescent="0.35">
      <c r="B6044" s="214"/>
      <c r="C6044" s="78" t="s">
        <v>1608</v>
      </c>
      <c r="D6044" s="79"/>
    </row>
    <row r="6045" spans="2:4" x14ac:dyDescent="0.35">
      <c r="B6045" s="214"/>
      <c r="C6045" s="78" t="s">
        <v>1609</v>
      </c>
      <c r="D6045" s="79"/>
    </row>
    <row r="6046" spans="2:4" x14ac:dyDescent="0.35">
      <c r="B6046" s="99" t="s">
        <v>322</v>
      </c>
      <c r="C6046" s="203" t="s">
        <v>759</v>
      </c>
      <c r="D6046" s="204"/>
    </row>
    <row r="6047" spans="2:4" x14ac:dyDescent="0.35">
      <c r="B6047" s="99" t="s">
        <v>323</v>
      </c>
      <c r="C6047" s="203" t="s">
        <v>759</v>
      </c>
      <c r="D6047" s="205"/>
    </row>
    <row r="6048" spans="2:4" x14ac:dyDescent="0.35">
      <c r="B6048" s="99" t="s">
        <v>324</v>
      </c>
      <c r="C6048" s="203" t="s">
        <v>1593</v>
      </c>
      <c r="D6048" s="205"/>
    </row>
    <row r="6049" spans="2:4" ht="16" thickBot="1" x14ac:dyDescent="0.4">
      <c r="B6049" s="32" t="s">
        <v>326</v>
      </c>
      <c r="C6049" s="206" t="s">
        <v>759</v>
      </c>
      <c r="D6049" s="207"/>
    </row>
    <row r="6050" spans="2:4" ht="16" thickBot="1" x14ac:dyDescent="0.4"/>
    <row r="6051" spans="2:4" ht="16" thickBot="1" x14ac:dyDescent="0.4">
      <c r="B6051" s="6"/>
      <c r="C6051" s="208" t="str" cm="1">
        <f t="array" aca="1" ref="C6051" ca="1">HYPERLINK("#"&amp;CELL("address",INDEX('Data Items List'!C:C,MATCH("Data Item", 'Data Items List'!C:C,0))),"Return to data items list")</f>
        <v>Return to data items list</v>
      </c>
      <c r="D6051" s="209"/>
    </row>
    <row r="6052" spans="2:4" x14ac:dyDescent="0.35">
      <c r="B6052" s="196" t="s">
        <v>304</v>
      </c>
      <c r="C6052" s="291" t="s">
        <v>2016</v>
      </c>
      <c r="D6052" s="249"/>
    </row>
    <row r="6053" spans="2:4" x14ac:dyDescent="0.35">
      <c r="B6053" s="194" t="s">
        <v>305</v>
      </c>
      <c r="C6053" s="292" t="s">
        <v>306</v>
      </c>
      <c r="D6053" s="223"/>
    </row>
    <row r="6054" spans="2:4" x14ac:dyDescent="0.35">
      <c r="B6054" s="194" t="s">
        <v>307</v>
      </c>
      <c r="C6054" s="292" t="s">
        <v>461</v>
      </c>
      <c r="D6054" s="223"/>
    </row>
    <row r="6055" spans="2:4" x14ac:dyDescent="0.35">
      <c r="B6055" s="194" t="s">
        <v>309</v>
      </c>
      <c r="C6055" s="292" t="s">
        <v>367</v>
      </c>
      <c r="D6055" s="223"/>
    </row>
    <row r="6056" spans="2:4" ht="32" customHeight="1" x14ac:dyDescent="0.35">
      <c r="B6056" s="194" t="s">
        <v>311</v>
      </c>
      <c r="C6056" s="292" t="s">
        <v>479</v>
      </c>
      <c r="D6056" s="223"/>
    </row>
    <row r="6057" spans="2:4" x14ac:dyDescent="0.35">
      <c r="B6057" s="194" t="s">
        <v>313</v>
      </c>
      <c r="C6057" s="212" t="s">
        <v>314</v>
      </c>
      <c r="D6057" s="240"/>
    </row>
    <row r="6058" spans="2:4" x14ac:dyDescent="0.35">
      <c r="B6058" s="194" t="s">
        <v>315</v>
      </c>
      <c r="C6058" s="212" t="s">
        <v>330</v>
      </c>
      <c r="D6058" s="223"/>
    </row>
    <row r="6059" spans="2:4" x14ac:dyDescent="0.35">
      <c r="B6059" s="194" t="s">
        <v>1985</v>
      </c>
      <c r="C6059" s="212" t="s">
        <v>316</v>
      </c>
      <c r="D6059" s="240"/>
    </row>
    <row r="6060" spans="2:4" x14ac:dyDescent="0.35">
      <c r="B6060" s="293" t="s">
        <v>317</v>
      </c>
      <c r="C6060" s="197" t="s">
        <v>318</v>
      </c>
      <c r="D6060" s="10" t="s">
        <v>319</v>
      </c>
    </row>
    <row r="6061" spans="2:4" x14ac:dyDescent="0.35">
      <c r="B6061" s="293"/>
      <c r="C6061" s="198" t="s">
        <v>448</v>
      </c>
      <c r="D6061" s="102" t="s">
        <v>306</v>
      </c>
    </row>
    <row r="6062" spans="2:4" x14ac:dyDescent="0.35">
      <c r="B6062" s="293"/>
      <c r="C6062" s="198" t="s">
        <v>449</v>
      </c>
      <c r="D6062" s="102" t="s">
        <v>306</v>
      </c>
    </row>
    <row r="6063" spans="2:4" x14ac:dyDescent="0.35">
      <c r="B6063" s="194" t="s">
        <v>322</v>
      </c>
      <c r="C6063" s="212" t="s">
        <v>463</v>
      </c>
      <c r="D6063" s="240"/>
    </row>
    <row r="6064" spans="2:4" x14ac:dyDescent="0.35">
      <c r="B6064" s="194" t="s">
        <v>323</v>
      </c>
      <c r="C6064" s="292" t="s">
        <v>306</v>
      </c>
      <c r="D6064" s="223"/>
    </row>
    <row r="6065" spans="2:4" x14ac:dyDescent="0.35">
      <c r="B6065" s="194" t="s">
        <v>324</v>
      </c>
      <c r="C6065" s="294" t="s">
        <v>2017</v>
      </c>
      <c r="D6065" s="258"/>
    </row>
    <row r="6066" spans="2:4" ht="16" thickBot="1" x14ac:dyDescent="0.4">
      <c r="B6066" s="195" t="s">
        <v>326</v>
      </c>
      <c r="C6066" s="295" t="s">
        <v>759</v>
      </c>
      <c r="D6066" s="247"/>
    </row>
  </sheetData>
  <mergeCells count="4140">
    <mergeCell ref="C6051:D6051"/>
    <mergeCell ref="C6052:D6052"/>
    <mergeCell ref="C6053:D6053"/>
    <mergeCell ref="C6054:D6054"/>
    <mergeCell ref="C6055:D6055"/>
    <mergeCell ref="C6056:D6056"/>
    <mergeCell ref="C6057:D6057"/>
    <mergeCell ref="C6058:D6058"/>
    <mergeCell ref="C6059:D6059"/>
    <mergeCell ref="B6060:B6062"/>
    <mergeCell ref="C6063:D6063"/>
    <mergeCell ref="C6064:D6064"/>
    <mergeCell ref="C6065:D6065"/>
    <mergeCell ref="C6066:D6066"/>
    <mergeCell ref="C4862:D4862"/>
    <mergeCell ref="B4863:B4865"/>
    <mergeCell ref="C4864:C4865"/>
    <mergeCell ref="C4866:D4866"/>
    <mergeCell ref="C4867:D4867"/>
    <mergeCell ref="C4895:D4895"/>
    <mergeCell ref="C4896:D4896"/>
    <mergeCell ref="C4897:D4897"/>
    <mergeCell ref="C4899:D4899"/>
    <mergeCell ref="B4900:B4903"/>
    <mergeCell ref="C4904:D4904"/>
    <mergeCell ref="C4905:D4905"/>
    <mergeCell ref="C4907:D4907"/>
    <mergeCell ref="C4869:D4869"/>
    <mergeCell ref="C4872:D4872"/>
    <mergeCell ref="C4873:D4873"/>
    <mergeCell ref="C4874:D4874"/>
    <mergeCell ref="C4875:D4875"/>
    <mergeCell ref="C4876:D4876"/>
    <mergeCell ref="C4877:D4877"/>
    <mergeCell ref="C4878:D4878"/>
    <mergeCell ref="C4880:D4880"/>
    <mergeCell ref="B4881:B4884"/>
    <mergeCell ref="C4885:D4885"/>
    <mergeCell ref="C4886:D4886"/>
    <mergeCell ref="C4888:D4888"/>
    <mergeCell ref="C4891:D4891"/>
    <mergeCell ref="C4892:D4892"/>
    <mergeCell ref="C4893:D4893"/>
    <mergeCell ref="C4894:D4894"/>
    <mergeCell ref="C4836:D4836"/>
    <mergeCell ref="C4837:D4837"/>
    <mergeCell ref="C4838:D4838"/>
    <mergeCell ref="C4839:D4839"/>
    <mergeCell ref="C4840:D4840"/>
    <mergeCell ref="C4842:D4842"/>
    <mergeCell ref="B4843:B4847"/>
    <mergeCell ref="C4848:D4848"/>
    <mergeCell ref="C4849:D4849"/>
    <mergeCell ref="C4851:D4851"/>
    <mergeCell ref="C4854:D4854"/>
    <mergeCell ref="C4855:D4855"/>
    <mergeCell ref="C4856:D4856"/>
    <mergeCell ref="C4857:D4857"/>
    <mergeCell ref="C4858:D4858"/>
    <mergeCell ref="C4859:D4859"/>
    <mergeCell ref="C4860:D4860"/>
    <mergeCell ref="C4807:D4807"/>
    <mergeCell ref="C4808:D4808"/>
    <mergeCell ref="C4810:D4810"/>
    <mergeCell ref="C4813:D4813"/>
    <mergeCell ref="C4814:D4814"/>
    <mergeCell ref="C4815:D4815"/>
    <mergeCell ref="C4816:D4816"/>
    <mergeCell ref="C4817:D4817"/>
    <mergeCell ref="C4818:D4818"/>
    <mergeCell ref="C4819:D4819"/>
    <mergeCell ref="C4821:D4821"/>
    <mergeCell ref="B4822:B4827"/>
    <mergeCell ref="C4828:D4828"/>
    <mergeCell ref="C4829:D4829"/>
    <mergeCell ref="C4831:D4831"/>
    <mergeCell ref="C4834:D4834"/>
    <mergeCell ref="C4835:D4835"/>
    <mergeCell ref="C4782:D4782"/>
    <mergeCell ref="C4784:D4784"/>
    <mergeCell ref="B4785:B4789"/>
    <mergeCell ref="C4786:C4787"/>
    <mergeCell ref="C4788:C4789"/>
    <mergeCell ref="C4790:D4790"/>
    <mergeCell ref="C4791:D4791"/>
    <mergeCell ref="C4793:D4793"/>
    <mergeCell ref="C4795:D4795"/>
    <mergeCell ref="C4796:D4796"/>
    <mergeCell ref="C4797:D4797"/>
    <mergeCell ref="C4798:D4798"/>
    <mergeCell ref="C4799:D4799"/>
    <mergeCell ref="C4800:D4800"/>
    <mergeCell ref="C4801:D4801"/>
    <mergeCell ref="C4803:D4803"/>
    <mergeCell ref="B4804:B4806"/>
    <mergeCell ref="C4758:D4758"/>
    <mergeCell ref="C4759:D4759"/>
    <mergeCell ref="C4760:D4760"/>
    <mergeCell ref="C4761:D4761"/>
    <mergeCell ref="C4762:D4762"/>
    <mergeCell ref="C4763:D4763"/>
    <mergeCell ref="C4765:D4765"/>
    <mergeCell ref="B4766:B4769"/>
    <mergeCell ref="C4770:D4770"/>
    <mergeCell ref="C4771:D4771"/>
    <mergeCell ref="C4773:D4773"/>
    <mergeCell ref="C4776:D4776"/>
    <mergeCell ref="C4777:D4777"/>
    <mergeCell ref="C4778:D4778"/>
    <mergeCell ref="C4779:D4779"/>
    <mergeCell ref="C4780:D4780"/>
    <mergeCell ref="C4781:D4781"/>
    <mergeCell ref="C4727:D4727"/>
    <mergeCell ref="C4729:D4729"/>
    <mergeCell ref="C4732:D4732"/>
    <mergeCell ref="C4733:D4733"/>
    <mergeCell ref="C4734:D4734"/>
    <mergeCell ref="C4735:D4735"/>
    <mergeCell ref="C4736:D4736"/>
    <mergeCell ref="C4737:D4737"/>
    <mergeCell ref="C4738:D4738"/>
    <mergeCell ref="C4740:D4740"/>
    <mergeCell ref="B4741:B4750"/>
    <mergeCell ref="C4742:C4745"/>
    <mergeCell ref="C4746:C4748"/>
    <mergeCell ref="C4751:D4751"/>
    <mergeCell ref="C4752:D4752"/>
    <mergeCell ref="C4754:D4754"/>
    <mergeCell ref="C4757:D4757"/>
    <mergeCell ref="C4696:D4696"/>
    <mergeCell ref="B4697:B4701"/>
    <mergeCell ref="C4702:D4702"/>
    <mergeCell ref="C4703:D4703"/>
    <mergeCell ref="C4705:D4705"/>
    <mergeCell ref="C4708:D4708"/>
    <mergeCell ref="C4709:D4709"/>
    <mergeCell ref="C4710:D4710"/>
    <mergeCell ref="C4711:D4711"/>
    <mergeCell ref="C4712:D4712"/>
    <mergeCell ref="C4713:D4713"/>
    <mergeCell ref="C4714:D4714"/>
    <mergeCell ref="C4716:D4716"/>
    <mergeCell ref="B4717:B4725"/>
    <mergeCell ref="C4718:C4721"/>
    <mergeCell ref="C4722:C4724"/>
    <mergeCell ref="C4726:D4726"/>
    <mergeCell ref="C4676:D4676"/>
    <mergeCell ref="C4678:D4678"/>
    <mergeCell ref="B4679:B4681"/>
    <mergeCell ref="C4682:D4682"/>
    <mergeCell ref="C4683:D4683"/>
    <mergeCell ref="C4685:D4685"/>
    <mergeCell ref="C4688:D4688"/>
    <mergeCell ref="C4689:D4689"/>
    <mergeCell ref="C4690:D4690"/>
    <mergeCell ref="C4691:D4691"/>
    <mergeCell ref="C4692:D4692"/>
    <mergeCell ref="C4693:D4693"/>
    <mergeCell ref="C4694:D4694"/>
    <mergeCell ref="C4673:D4673"/>
    <mergeCell ref="C4674:D4674"/>
    <mergeCell ref="C4675:D4675"/>
    <mergeCell ref="B4660:B4662"/>
    <mergeCell ref="C4663:D4663"/>
    <mergeCell ref="C4664:D4664"/>
    <mergeCell ref="C4665:D4665"/>
    <mergeCell ref="C4666:D4666"/>
    <mergeCell ref="C4670:D4670"/>
    <mergeCell ref="C4671:D4671"/>
    <mergeCell ref="C4672:D4672"/>
    <mergeCell ref="B4037:B4039"/>
    <mergeCell ref="C4041:D4041"/>
    <mergeCell ref="C4042:D4042"/>
    <mergeCell ref="C4043:D4043"/>
    <mergeCell ref="C3833:D3833"/>
    <mergeCell ref="C4513:D4513"/>
    <mergeCell ref="C4514:D4514"/>
    <mergeCell ref="C4515:D4515"/>
    <mergeCell ref="B4609:B4610"/>
    <mergeCell ref="C4611:D4611"/>
    <mergeCell ref="C4568:D4568"/>
    <mergeCell ref="C4569:D4569"/>
    <mergeCell ref="C4570:D4570"/>
    <mergeCell ref="C4571:D4571"/>
    <mergeCell ref="C4572:D4572"/>
    <mergeCell ref="C4566:D4566"/>
    <mergeCell ref="C4559:D4559"/>
    <mergeCell ref="C4560:D4560"/>
    <mergeCell ref="C4561:D4561"/>
    <mergeCell ref="B4556:B4558"/>
    <mergeCell ref="C4549:D4549"/>
    <mergeCell ref="C4550:D4550"/>
    <mergeCell ref="C4536:D4536"/>
    <mergeCell ref="C4537:D4537"/>
    <mergeCell ref="C4538:D4538"/>
    <mergeCell ref="C4605:D4605"/>
    <mergeCell ref="C4606:D4606"/>
    <mergeCell ref="C4608:D4608"/>
    <mergeCell ref="C4520:D4520"/>
    <mergeCell ref="C4521:D4521"/>
    <mergeCell ref="B4522:B4524"/>
    <mergeCell ref="C4525:D4525"/>
    <mergeCell ref="C4619:D4619"/>
    <mergeCell ref="C4620:D4620"/>
    <mergeCell ref="C4602:D4602"/>
    <mergeCell ref="C4603:D4603"/>
    <mergeCell ref="C4604:D4604"/>
    <mergeCell ref="C4589:D4589"/>
    <mergeCell ref="C4591:D4591"/>
    <mergeCell ref="C3978:D3978"/>
    <mergeCell ref="C3979:D3979"/>
    <mergeCell ref="C3980:D3980"/>
    <mergeCell ref="C3981:D3981"/>
    <mergeCell ref="C4562:D4562"/>
    <mergeCell ref="C4600:D4600"/>
    <mergeCell ref="C4601:D4601"/>
    <mergeCell ref="C4551:D4551"/>
    <mergeCell ref="C4552:D4552"/>
    <mergeCell ref="C4526:D4526"/>
    <mergeCell ref="C4516:D4516"/>
    <mergeCell ref="C4517:D4517"/>
    <mergeCell ref="C4518:D4518"/>
    <mergeCell ref="C3993:D3993"/>
    <mergeCell ref="C4612:D4612"/>
    <mergeCell ref="C4574:D4574"/>
    <mergeCell ref="C4530:D4530"/>
    <mergeCell ref="C4531:D4531"/>
    <mergeCell ref="C4532:D4532"/>
    <mergeCell ref="C4533:D4533"/>
    <mergeCell ref="C4534:D4534"/>
    <mergeCell ref="C4535:D4535"/>
    <mergeCell ref="C4553:D4553"/>
    <mergeCell ref="C4554:D4554"/>
    <mergeCell ref="C4555:D4555"/>
    <mergeCell ref="C3837:D3837"/>
    <mergeCell ref="C3839:D3839"/>
    <mergeCell ref="C3976:D3976"/>
    <mergeCell ref="C3977:D3977"/>
    <mergeCell ref="C3970:D3970"/>
    <mergeCell ref="B3962:B3969"/>
    <mergeCell ref="C3947:D3947"/>
    <mergeCell ref="C3948:D3948"/>
    <mergeCell ref="C3949:D3949"/>
    <mergeCell ref="C3950:D3950"/>
    <mergeCell ref="C3953:D3953"/>
    <mergeCell ref="C3954:D3954"/>
    <mergeCell ref="B3740:B3743"/>
    <mergeCell ref="C3744:D3744"/>
    <mergeCell ref="C3745:D3745"/>
    <mergeCell ref="C3746:D3746"/>
    <mergeCell ref="C3747:D3747"/>
    <mergeCell ref="C3750:D3750"/>
    <mergeCell ref="C3792:D3792"/>
    <mergeCell ref="C3793:D3793"/>
    <mergeCell ref="C3794:D3794"/>
    <mergeCell ref="C3796:D3796"/>
    <mergeCell ref="B3797:B3802"/>
    <mergeCell ref="C3803:D3803"/>
    <mergeCell ref="C3788:D3788"/>
    <mergeCell ref="C3789:D3789"/>
    <mergeCell ref="C3790:D3790"/>
    <mergeCell ref="C3791:D3791"/>
    <mergeCell ref="C3779:D3779"/>
    <mergeCell ref="C3815:D3815"/>
    <mergeCell ref="C3817:D3817"/>
    <mergeCell ref="B3818:B3825"/>
    <mergeCell ref="C3972:D3972"/>
    <mergeCell ref="C3973:D3973"/>
    <mergeCell ref="C3975:D3975"/>
    <mergeCell ref="C4028:D4028"/>
    <mergeCell ref="C4029:D4029"/>
    <mergeCell ref="C4009:D4009"/>
    <mergeCell ref="C3994:D3994"/>
    <mergeCell ref="C3995:D3995"/>
    <mergeCell ref="C3996:D3996"/>
    <mergeCell ref="C3997:D3997"/>
    <mergeCell ref="C4653:D4653"/>
    <mergeCell ref="C4654:D4654"/>
    <mergeCell ref="C4655:D4655"/>
    <mergeCell ref="C4656:D4656"/>
    <mergeCell ref="C4583:D4583"/>
    <mergeCell ref="C4584:D4584"/>
    <mergeCell ref="C4585:D4585"/>
    <mergeCell ref="C4586:D4586"/>
    <mergeCell ref="C4587:D4587"/>
    <mergeCell ref="C4588:D4588"/>
    <mergeCell ref="C4577:D4577"/>
    <mergeCell ref="C4578:D4578"/>
    <mergeCell ref="C4579:D4579"/>
    <mergeCell ref="C4580:D4580"/>
    <mergeCell ref="C4567:D4567"/>
    <mergeCell ref="C4527:D4527"/>
    <mergeCell ref="C4528:D4528"/>
    <mergeCell ref="C4547:D4547"/>
    <mergeCell ref="C4548:D4548"/>
    <mergeCell ref="C4631:D4631"/>
    <mergeCell ref="C4634:D4634"/>
    <mergeCell ref="C4625:D4625"/>
    <mergeCell ref="C4657:D4657"/>
    <mergeCell ref="C4659:D4659"/>
    <mergeCell ref="C4645:D4645"/>
    <mergeCell ref="C4646:D4646"/>
    <mergeCell ref="C4647:D4647"/>
    <mergeCell ref="C4648:D4648"/>
    <mergeCell ref="C4651:D4651"/>
    <mergeCell ref="C4652:D4652"/>
    <mergeCell ref="C4637:D4637"/>
    <mergeCell ref="C4638:D4638"/>
    <mergeCell ref="C4639:D4639"/>
    <mergeCell ref="C4640:D4640"/>
    <mergeCell ref="C4642:D4642"/>
    <mergeCell ref="B4592:B4593"/>
    <mergeCell ref="C4594:D4594"/>
    <mergeCell ref="C4595:D4595"/>
    <mergeCell ref="C4596:D4596"/>
    <mergeCell ref="C4629:D4629"/>
    <mergeCell ref="C4630:D4630"/>
    <mergeCell ref="C4597:D4597"/>
    <mergeCell ref="B4643:B4644"/>
    <mergeCell ref="B4626:B4627"/>
    <mergeCell ref="C4628:D4628"/>
    <mergeCell ref="C4613:D4613"/>
    <mergeCell ref="C4614:D4614"/>
    <mergeCell ref="C4617:D4617"/>
    <mergeCell ref="C4618:D4618"/>
    <mergeCell ref="C4635:D4635"/>
    <mergeCell ref="C4636:D4636"/>
    <mergeCell ref="C4621:D4621"/>
    <mergeCell ref="C4622:D4622"/>
    <mergeCell ref="C4623:D4623"/>
    <mergeCell ref="B4575:B4576"/>
    <mergeCell ref="C4519:D4519"/>
    <mergeCell ref="C3731:D3731"/>
    <mergeCell ref="C3732:D3732"/>
    <mergeCell ref="C3733:D3733"/>
    <mergeCell ref="C3734:D3734"/>
    <mergeCell ref="C3735:D3735"/>
    <mergeCell ref="C3785:D3785"/>
    <mergeCell ref="C3786:D3786"/>
    <mergeCell ref="C3772:D3772"/>
    <mergeCell ref="C3773:D3773"/>
    <mergeCell ref="C3774:D3774"/>
    <mergeCell ref="C3775:D3775"/>
    <mergeCell ref="C3776:D3776"/>
    <mergeCell ref="C3777:D3777"/>
    <mergeCell ref="C3826:D3826"/>
    <mergeCell ref="C3827:D3827"/>
    <mergeCell ref="C3828:D3828"/>
    <mergeCell ref="C3829:D3829"/>
    <mergeCell ref="C3756:D3756"/>
    <mergeCell ref="C3758:D3758"/>
    <mergeCell ref="C3804:D3804"/>
    <mergeCell ref="C3805:D3805"/>
    <mergeCell ref="C3806:D3806"/>
    <mergeCell ref="C3809:D3809"/>
    <mergeCell ref="C3810:D3810"/>
    <mergeCell ref="C3811:D3811"/>
    <mergeCell ref="C3783:D3783"/>
    <mergeCell ref="C4542:D4542"/>
    <mergeCell ref="C4543:D4543"/>
    <mergeCell ref="C4544:D4544"/>
    <mergeCell ref="C4545:D4545"/>
    <mergeCell ref="C4500:D4500"/>
    <mergeCell ref="B4501:B4507"/>
    <mergeCell ref="C4508:D4508"/>
    <mergeCell ref="C4509:D4509"/>
    <mergeCell ref="C4510:D4510"/>
    <mergeCell ref="C4511:D4511"/>
    <mergeCell ref="B4539:B4541"/>
    <mergeCell ref="C4493:D4493"/>
    <mergeCell ref="C4494:D4494"/>
    <mergeCell ref="C4495:D4495"/>
    <mergeCell ref="C4496:D4496"/>
    <mergeCell ref="C4497:D4497"/>
    <mergeCell ref="C4498:D4498"/>
    <mergeCell ref="B4484:B4486"/>
    <mergeCell ref="C4487:D4487"/>
    <mergeCell ref="C4488:D4488"/>
    <mergeCell ref="C4489:D4489"/>
    <mergeCell ref="C4490:D4490"/>
    <mergeCell ref="C4492:D4492"/>
    <mergeCell ref="C4478:D4478"/>
    <mergeCell ref="C4479:D4479"/>
    <mergeCell ref="C4480:D4480"/>
    <mergeCell ref="C4481:D4481"/>
    <mergeCell ref="C4482:D4482"/>
    <mergeCell ref="C4483:D4483"/>
    <mergeCell ref="C4471:D4471"/>
    <mergeCell ref="C4472:D4472"/>
    <mergeCell ref="C4473:D4473"/>
    <mergeCell ref="C4475:D4475"/>
    <mergeCell ref="C4476:D4476"/>
    <mergeCell ref="C4477:D4477"/>
    <mergeCell ref="C4463:D4463"/>
    <mergeCell ref="C4464:D4464"/>
    <mergeCell ref="C4465:D4465"/>
    <mergeCell ref="C4466:D4466"/>
    <mergeCell ref="B4467:B4469"/>
    <mergeCell ref="C4470:D4470"/>
    <mergeCell ref="C4456:D4456"/>
    <mergeCell ref="C4458:D4458"/>
    <mergeCell ref="C4459:D4459"/>
    <mergeCell ref="C4460:D4460"/>
    <mergeCell ref="C4461:D4461"/>
    <mergeCell ref="C4462:D4462"/>
    <mergeCell ref="C4448:D4448"/>
    <mergeCell ref="C4449:D4449"/>
    <mergeCell ref="B4450:B4452"/>
    <mergeCell ref="C4453:D4453"/>
    <mergeCell ref="C4454:D4454"/>
    <mergeCell ref="C4455:D4455"/>
    <mergeCell ref="C4442:D4442"/>
    <mergeCell ref="C4443:D4443"/>
    <mergeCell ref="C4444:D4444"/>
    <mergeCell ref="C4445:D4445"/>
    <mergeCell ref="C4446:D4446"/>
    <mergeCell ref="C4447:D4447"/>
    <mergeCell ref="B4425:B4435"/>
    <mergeCell ref="C4436:D4436"/>
    <mergeCell ref="C4437:D4437"/>
    <mergeCell ref="C4438:D4438"/>
    <mergeCell ref="C4439:D4439"/>
    <mergeCell ref="C4441:D4441"/>
    <mergeCell ref="C4419:D4419"/>
    <mergeCell ref="C4420:D4420"/>
    <mergeCell ref="C4421:D4421"/>
    <mergeCell ref="C4422:D4422"/>
    <mergeCell ref="C4423:D4423"/>
    <mergeCell ref="C4424:D4424"/>
    <mergeCell ref="C4412:D4412"/>
    <mergeCell ref="C4413:D4413"/>
    <mergeCell ref="C4414:D4414"/>
    <mergeCell ref="C4416:D4416"/>
    <mergeCell ref="C4417:D4417"/>
    <mergeCell ref="C4418:D4418"/>
    <mergeCell ref="C4404:D4404"/>
    <mergeCell ref="C4405:D4405"/>
    <mergeCell ref="C4406:D4406"/>
    <mergeCell ref="C4407:D4407"/>
    <mergeCell ref="B4408:B4410"/>
    <mergeCell ref="C4411:D4411"/>
    <mergeCell ref="C4397:D4397"/>
    <mergeCell ref="C4399:D4399"/>
    <mergeCell ref="C4400:D4400"/>
    <mergeCell ref="C4401:D4401"/>
    <mergeCell ref="C4402:D4402"/>
    <mergeCell ref="C4403:D4403"/>
    <mergeCell ref="C4389:D4389"/>
    <mergeCell ref="C4390:D4390"/>
    <mergeCell ref="B4391:B4393"/>
    <mergeCell ref="C4394:D4394"/>
    <mergeCell ref="C4395:D4395"/>
    <mergeCell ref="C4396:D4396"/>
    <mergeCell ref="C4383:D4383"/>
    <mergeCell ref="C4384:D4384"/>
    <mergeCell ref="C4385:D4385"/>
    <mergeCell ref="C4386:D4386"/>
    <mergeCell ref="C4387:D4387"/>
    <mergeCell ref="C4388:D4388"/>
    <mergeCell ref="C4382:D4382"/>
    <mergeCell ref="C4377:D4377"/>
    <mergeCell ref="C4378:D4378"/>
    <mergeCell ref="C4379:D4379"/>
    <mergeCell ref="C4380:D4380"/>
    <mergeCell ref="C4369:D4369"/>
    <mergeCell ref="C4370:D4370"/>
    <mergeCell ref="C4371:D4371"/>
    <mergeCell ref="C4372:D4372"/>
    <mergeCell ref="C4373:D4373"/>
    <mergeCell ref="C4331:D4331"/>
    <mergeCell ref="C4333:D4333"/>
    <mergeCell ref="B4374:B4376"/>
    <mergeCell ref="C4362:D4362"/>
    <mergeCell ref="C4363:D4363"/>
    <mergeCell ref="C4365:D4365"/>
    <mergeCell ref="C4366:D4366"/>
    <mergeCell ref="C4367:D4367"/>
    <mergeCell ref="C4368:D4368"/>
    <mergeCell ref="C4353:D4353"/>
    <mergeCell ref="C4354:D4354"/>
    <mergeCell ref="C4356:D4356"/>
    <mergeCell ref="B4357:B4359"/>
    <mergeCell ref="C4360:D4360"/>
    <mergeCell ref="C4361:D4361"/>
    <mergeCell ref="C4346:D4346"/>
    <mergeCell ref="C4348:D4348"/>
    <mergeCell ref="C4349:D4349"/>
    <mergeCell ref="C4350:D4350"/>
    <mergeCell ref="C4351:D4351"/>
    <mergeCell ref="C4352:D4352"/>
    <mergeCell ref="B4334:B4342"/>
    <mergeCell ref="C4343:D4343"/>
    <mergeCell ref="C4344:D4344"/>
    <mergeCell ref="C4345:D4345"/>
    <mergeCell ref="C4325:D4325"/>
    <mergeCell ref="C4326:D4326"/>
    <mergeCell ref="C4327:D4327"/>
    <mergeCell ref="C4328:D4328"/>
    <mergeCell ref="C4329:D4329"/>
    <mergeCell ref="C4330:D4330"/>
    <mergeCell ref="C4316:D4316"/>
    <mergeCell ref="B4317:B4319"/>
    <mergeCell ref="C4320:D4320"/>
    <mergeCell ref="C4321:D4321"/>
    <mergeCell ref="C4322:D4322"/>
    <mergeCell ref="C4323:D4323"/>
    <mergeCell ref="C4310:D4310"/>
    <mergeCell ref="C4311:D4311"/>
    <mergeCell ref="C4312:D4312"/>
    <mergeCell ref="C4313:D4313"/>
    <mergeCell ref="C4314:D4314"/>
    <mergeCell ref="C4315:D4315"/>
    <mergeCell ref="C4286:D4286"/>
    <mergeCell ref="C4287:D4287"/>
    <mergeCell ref="C4288:D4288"/>
    <mergeCell ref="C4289:D4289"/>
    <mergeCell ref="C4308:D4308"/>
    <mergeCell ref="C4309:D4309"/>
    <mergeCell ref="C4297:D4297"/>
    <mergeCell ref="C4298:D4298"/>
    <mergeCell ref="C4299:D4299"/>
    <mergeCell ref="B4300:B4302"/>
    <mergeCell ref="C4303:D4303"/>
    <mergeCell ref="C4304:D4304"/>
    <mergeCell ref="C4305:D4305"/>
    <mergeCell ref="C4306:D4306"/>
    <mergeCell ref="C4277:D4277"/>
    <mergeCell ref="C4278:D4278"/>
    <mergeCell ref="C4279:D4279"/>
    <mergeCell ref="C4280:D4280"/>
    <mergeCell ref="C4281:D4281"/>
    <mergeCell ref="B4282:B4285"/>
    <mergeCell ref="C4291:D4291"/>
    <mergeCell ref="C4292:D4292"/>
    <mergeCell ref="C4293:D4293"/>
    <mergeCell ref="C4294:D4294"/>
    <mergeCell ref="C4295:D4295"/>
    <mergeCell ref="C4296:D4296"/>
    <mergeCell ref="C4270:D4270"/>
    <mergeCell ref="C4271:D4271"/>
    <mergeCell ref="C4273:D4273"/>
    <mergeCell ref="C4274:D4274"/>
    <mergeCell ref="C4275:D4275"/>
    <mergeCell ref="C4276:D4276"/>
    <mergeCell ref="C4254:D4254"/>
    <mergeCell ref="C4255:D4255"/>
    <mergeCell ref="C4257:D4257"/>
    <mergeCell ref="B4258:B4267"/>
    <mergeCell ref="C4268:D4268"/>
    <mergeCell ref="C4269:D4269"/>
    <mergeCell ref="C4247:D4247"/>
    <mergeCell ref="C4249:D4249"/>
    <mergeCell ref="C4250:D4250"/>
    <mergeCell ref="C4251:D4251"/>
    <mergeCell ref="C4252:D4252"/>
    <mergeCell ref="C4253:D4253"/>
    <mergeCell ref="C4239:D4239"/>
    <mergeCell ref="C4240:D4240"/>
    <mergeCell ref="B4241:B4243"/>
    <mergeCell ref="C4244:D4244"/>
    <mergeCell ref="C4245:D4245"/>
    <mergeCell ref="C4246:D4246"/>
    <mergeCell ref="C4233:D4233"/>
    <mergeCell ref="C4234:D4234"/>
    <mergeCell ref="C4235:D4235"/>
    <mergeCell ref="C4236:D4236"/>
    <mergeCell ref="C4237:D4237"/>
    <mergeCell ref="C4238:D4238"/>
    <mergeCell ref="B4224:B4226"/>
    <mergeCell ref="C4227:D4227"/>
    <mergeCell ref="C4228:D4228"/>
    <mergeCell ref="C4229:D4229"/>
    <mergeCell ref="C4230:D4230"/>
    <mergeCell ref="C4232:D4232"/>
    <mergeCell ref="C4218:D4218"/>
    <mergeCell ref="C4219:D4219"/>
    <mergeCell ref="C4220:D4220"/>
    <mergeCell ref="C4221:D4221"/>
    <mergeCell ref="C4222:D4222"/>
    <mergeCell ref="C4223:D4223"/>
    <mergeCell ref="C4211:D4211"/>
    <mergeCell ref="C4212:D4212"/>
    <mergeCell ref="C4213:D4213"/>
    <mergeCell ref="C4215:D4215"/>
    <mergeCell ref="C4216:D4216"/>
    <mergeCell ref="C4217:D4217"/>
    <mergeCell ref="C4203:D4203"/>
    <mergeCell ref="C4204:D4204"/>
    <mergeCell ref="C4205:D4205"/>
    <mergeCell ref="C4206:D4206"/>
    <mergeCell ref="B4207:B4209"/>
    <mergeCell ref="C4210:D4210"/>
    <mergeCell ref="C4196:D4196"/>
    <mergeCell ref="C4198:D4198"/>
    <mergeCell ref="C4199:D4199"/>
    <mergeCell ref="C4200:D4200"/>
    <mergeCell ref="C4201:D4201"/>
    <mergeCell ref="C4202:D4202"/>
    <mergeCell ref="C4184:D4184"/>
    <mergeCell ref="C4185:D4185"/>
    <mergeCell ref="B4186:B4192"/>
    <mergeCell ref="C4193:D4193"/>
    <mergeCell ref="C4194:D4194"/>
    <mergeCell ref="C4195:D4195"/>
    <mergeCell ref="C4178:D4178"/>
    <mergeCell ref="C4179:D4179"/>
    <mergeCell ref="C4180:D4180"/>
    <mergeCell ref="C4181:D4181"/>
    <mergeCell ref="C4182:D4182"/>
    <mergeCell ref="C4183:D4183"/>
    <mergeCell ref="B4169:B4171"/>
    <mergeCell ref="C4172:D4172"/>
    <mergeCell ref="C4173:D4173"/>
    <mergeCell ref="C4174:D4174"/>
    <mergeCell ref="C4175:D4175"/>
    <mergeCell ref="C4177:D4177"/>
    <mergeCell ref="C4163:D4163"/>
    <mergeCell ref="C4164:D4164"/>
    <mergeCell ref="C4165:D4165"/>
    <mergeCell ref="C4166:D4166"/>
    <mergeCell ref="C4167:D4167"/>
    <mergeCell ref="C4168:D4168"/>
    <mergeCell ref="C4156:D4156"/>
    <mergeCell ref="C4157:D4157"/>
    <mergeCell ref="C4158:D4158"/>
    <mergeCell ref="C4160:D4160"/>
    <mergeCell ref="C4161:D4161"/>
    <mergeCell ref="C4162:D4162"/>
    <mergeCell ref="C4148:D4148"/>
    <mergeCell ref="C4149:D4149"/>
    <mergeCell ref="C4150:D4150"/>
    <mergeCell ref="C4151:D4151"/>
    <mergeCell ref="B4152:B4154"/>
    <mergeCell ref="C4155:D4155"/>
    <mergeCell ref="C4141:D4141"/>
    <mergeCell ref="C4143:D4143"/>
    <mergeCell ref="C4144:D4144"/>
    <mergeCell ref="C4145:D4145"/>
    <mergeCell ref="C4146:D4146"/>
    <mergeCell ref="C4147:D4147"/>
    <mergeCell ref="C4133:D4133"/>
    <mergeCell ref="C4134:D4134"/>
    <mergeCell ref="B4135:B4137"/>
    <mergeCell ref="C4138:D4138"/>
    <mergeCell ref="C4139:D4139"/>
    <mergeCell ref="C4140:D4140"/>
    <mergeCell ref="C4127:D4127"/>
    <mergeCell ref="C4128:D4128"/>
    <mergeCell ref="C4129:D4129"/>
    <mergeCell ref="C4130:D4130"/>
    <mergeCell ref="C4131:D4131"/>
    <mergeCell ref="C4132:D4132"/>
    <mergeCell ref="B4118:B4120"/>
    <mergeCell ref="C4121:D4121"/>
    <mergeCell ref="C4122:D4122"/>
    <mergeCell ref="C4123:D4123"/>
    <mergeCell ref="C4124:D4124"/>
    <mergeCell ref="C4126:D4126"/>
    <mergeCell ref="C4111:D4111"/>
    <mergeCell ref="C4112:D4112"/>
    <mergeCell ref="C4113:D4113"/>
    <mergeCell ref="C4114:D4114"/>
    <mergeCell ref="C4115:D4115"/>
    <mergeCell ref="C4117:D4117"/>
    <mergeCell ref="C4104:D4104"/>
    <mergeCell ref="C4105:D4105"/>
    <mergeCell ref="C4106:D4106"/>
    <mergeCell ref="C4107:D4107"/>
    <mergeCell ref="C4109:D4109"/>
    <mergeCell ref="C4110:D4110"/>
    <mergeCell ref="C4096:D4096"/>
    <mergeCell ref="C4097:D4097"/>
    <mergeCell ref="C4098:D4098"/>
    <mergeCell ref="C4099:D4099"/>
    <mergeCell ref="C4100:D4100"/>
    <mergeCell ref="B4101:B4103"/>
    <mergeCell ref="C4087:D4087"/>
    <mergeCell ref="C4088:D4088"/>
    <mergeCell ref="C4092:D4092"/>
    <mergeCell ref="C4093:D4093"/>
    <mergeCell ref="C4094:D4094"/>
    <mergeCell ref="C4095:D4095"/>
    <mergeCell ref="C4069:D4069"/>
    <mergeCell ref="C4070:D4070"/>
    <mergeCell ref="C4072:D4072"/>
    <mergeCell ref="B4073:B4084"/>
    <mergeCell ref="C4085:D4085"/>
    <mergeCell ref="C4086:D4086"/>
    <mergeCell ref="C4061:D4061"/>
    <mergeCell ref="C4064:D4064"/>
    <mergeCell ref="C4065:D4065"/>
    <mergeCell ref="C4066:D4066"/>
    <mergeCell ref="C4067:D4067"/>
    <mergeCell ref="C4068:D4068"/>
    <mergeCell ref="C4051:D4051"/>
    <mergeCell ref="C4053:D4053"/>
    <mergeCell ref="B4054:B4057"/>
    <mergeCell ref="C4058:D4058"/>
    <mergeCell ref="C4059:D4059"/>
    <mergeCell ref="C4060:D4060"/>
    <mergeCell ref="C4049:D4049"/>
    <mergeCell ref="C4050:D4050"/>
    <mergeCell ref="C3983:D3983"/>
    <mergeCell ref="B3984:B3987"/>
    <mergeCell ref="C3988:D3988"/>
    <mergeCell ref="C3989:D3989"/>
    <mergeCell ref="C3990:D3990"/>
    <mergeCell ref="C3991:D3991"/>
    <mergeCell ref="C3998:D3998"/>
    <mergeCell ref="C3999:D3999"/>
    <mergeCell ref="C4026:D4026"/>
    <mergeCell ref="C4017:D4017"/>
    <mergeCell ref="C4019:D4019"/>
    <mergeCell ref="B4020:B4022"/>
    <mergeCell ref="C4023:D4023"/>
    <mergeCell ref="C4024:D4024"/>
    <mergeCell ref="C4025:D4025"/>
    <mergeCell ref="C4011:D4011"/>
    <mergeCell ref="C4012:D4012"/>
    <mergeCell ref="C4013:D4013"/>
    <mergeCell ref="C4014:D4014"/>
    <mergeCell ref="C4015:D4015"/>
    <mergeCell ref="C4016:D4016"/>
    <mergeCell ref="C4001:D4001"/>
    <mergeCell ref="B4002:B4005"/>
    <mergeCell ref="C4006:D4006"/>
    <mergeCell ref="C4007:D4007"/>
    <mergeCell ref="C4008:D4008"/>
    <mergeCell ref="C4030:D4030"/>
    <mergeCell ref="C4031:D4031"/>
    <mergeCell ref="C4032:D4032"/>
    <mergeCell ref="C4033:D4033"/>
    <mergeCell ref="C3926:D3926"/>
    <mergeCell ref="B3927:B3946"/>
    <mergeCell ref="C3928:C3932"/>
    <mergeCell ref="C3933:C3937"/>
    <mergeCell ref="C3938:C3940"/>
    <mergeCell ref="C3944:C3945"/>
    <mergeCell ref="C4045:D4045"/>
    <mergeCell ref="C4046:D4046"/>
    <mergeCell ref="C4047:D4047"/>
    <mergeCell ref="C4048:D4048"/>
    <mergeCell ref="C3955:D3955"/>
    <mergeCell ref="C3956:D3956"/>
    <mergeCell ref="B3883:B3888"/>
    <mergeCell ref="C3870:D3870"/>
    <mergeCell ref="C3871:D3871"/>
    <mergeCell ref="C3872:D3872"/>
    <mergeCell ref="C3874:D3874"/>
    <mergeCell ref="C3875:D3875"/>
    <mergeCell ref="C3876:D3876"/>
    <mergeCell ref="C3919:D3919"/>
    <mergeCell ref="C3920:D3920"/>
    <mergeCell ref="C3921:D3921"/>
    <mergeCell ref="C3922:D3922"/>
    <mergeCell ref="C3923:D3923"/>
    <mergeCell ref="C3924:D3924"/>
    <mergeCell ref="B3903:B3911"/>
    <mergeCell ref="C3912:D3912"/>
    <mergeCell ref="C3913:D3913"/>
    <mergeCell ref="C3914:D3914"/>
    <mergeCell ref="C3915:D3915"/>
    <mergeCell ref="C3918:D3918"/>
    <mergeCell ref="C3971:D3971"/>
    <mergeCell ref="C3900:D3900"/>
    <mergeCell ref="C3902:D3902"/>
    <mergeCell ref="B3759:B3765"/>
    <mergeCell ref="C3766:D3766"/>
    <mergeCell ref="C3767:D3767"/>
    <mergeCell ref="C3768:D3768"/>
    <mergeCell ref="C3769:D3769"/>
    <mergeCell ref="C3771:D3771"/>
    <mergeCell ref="C3752:D3752"/>
    <mergeCell ref="C3753:D3753"/>
    <mergeCell ref="C3754:D3754"/>
    <mergeCell ref="C3755:D3755"/>
    <mergeCell ref="C3854:D3854"/>
    <mergeCell ref="C3855:D3855"/>
    <mergeCell ref="C3856:D3856"/>
    <mergeCell ref="C3858:D3858"/>
    <mergeCell ref="B3859:B3868"/>
    <mergeCell ref="C3869:D3869"/>
    <mergeCell ref="C3850:D3850"/>
    <mergeCell ref="C3851:D3851"/>
    <mergeCell ref="C3852:D3852"/>
    <mergeCell ref="C3853:D3853"/>
    <mergeCell ref="C3784:D3784"/>
    <mergeCell ref="B3840:B3843"/>
    <mergeCell ref="C3844:D3844"/>
    <mergeCell ref="C3845:D3845"/>
    <mergeCell ref="C3846:D3846"/>
    <mergeCell ref="C3847:D3847"/>
    <mergeCell ref="B3780:B3782"/>
    <mergeCell ref="C3834:D3834"/>
    <mergeCell ref="C3835:D3835"/>
    <mergeCell ref="C3836:D3836"/>
    <mergeCell ref="C4034:D4034"/>
    <mergeCell ref="C4036:D4036"/>
    <mergeCell ref="C4040:D4040"/>
    <mergeCell ref="C3831:D3831"/>
    <mergeCell ref="C3832:D3832"/>
    <mergeCell ref="C3812:D3812"/>
    <mergeCell ref="C3813:D3813"/>
    <mergeCell ref="C3814:D3814"/>
    <mergeCell ref="C3726:D3726"/>
    <mergeCell ref="C3736:D3736"/>
    <mergeCell ref="C3737:D3737"/>
    <mergeCell ref="C3739:D3739"/>
    <mergeCell ref="C3751:D3751"/>
    <mergeCell ref="C3889:D3889"/>
    <mergeCell ref="C3890:D3890"/>
    <mergeCell ref="C3891:D3891"/>
    <mergeCell ref="C3892:D3892"/>
    <mergeCell ref="C3894:D3894"/>
    <mergeCell ref="C3895:D3895"/>
    <mergeCell ref="C3877:D3877"/>
    <mergeCell ref="C3878:D3878"/>
    <mergeCell ref="C3879:D3879"/>
    <mergeCell ref="C3880:D3880"/>
    <mergeCell ref="C3882:D3882"/>
    <mergeCell ref="C3957:D3957"/>
    <mergeCell ref="C3958:D3958"/>
    <mergeCell ref="C3959:D3959"/>
    <mergeCell ref="C3961:D3961"/>
    <mergeCell ref="C3896:D3896"/>
    <mergeCell ref="C3897:D3897"/>
    <mergeCell ref="C3898:D3898"/>
    <mergeCell ref="C3899:D3899"/>
    <mergeCell ref="C3716:D3716"/>
    <mergeCell ref="C3718:D3718"/>
    <mergeCell ref="B3719:B3722"/>
    <mergeCell ref="C3723:D3723"/>
    <mergeCell ref="C3724:D3724"/>
    <mergeCell ref="C3725:D3725"/>
    <mergeCell ref="C3710:D3710"/>
    <mergeCell ref="C3711:D3711"/>
    <mergeCell ref="C3712:D3712"/>
    <mergeCell ref="C3713:D3713"/>
    <mergeCell ref="C3714:D3714"/>
    <mergeCell ref="C3715:D3715"/>
    <mergeCell ref="C3699:D3699"/>
    <mergeCell ref="B3700:B3703"/>
    <mergeCell ref="C3704:D3704"/>
    <mergeCell ref="C3705:D3705"/>
    <mergeCell ref="C3706:D3706"/>
    <mergeCell ref="C3707:D3707"/>
    <mergeCell ref="C3692:D3692"/>
    <mergeCell ref="C3693:D3693"/>
    <mergeCell ref="C3694:D3694"/>
    <mergeCell ref="C3695:D3695"/>
    <mergeCell ref="C3696:D3696"/>
    <mergeCell ref="C3697:D3697"/>
    <mergeCell ref="B3678:B3684"/>
    <mergeCell ref="C3685:D3685"/>
    <mergeCell ref="C3686:D3686"/>
    <mergeCell ref="C3687:D3687"/>
    <mergeCell ref="C3688:D3688"/>
    <mergeCell ref="C3691:D3691"/>
    <mergeCell ref="C3671:D3671"/>
    <mergeCell ref="C3672:D3672"/>
    <mergeCell ref="C3673:D3673"/>
    <mergeCell ref="C3674:D3674"/>
    <mergeCell ref="C3675:D3675"/>
    <mergeCell ref="C3677:D3677"/>
    <mergeCell ref="C3663:D3663"/>
    <mergeCell ref="C3664:D3664"/>
    <mergeCell ref="C3665:D3665"/>
    <mergeCell ref="C3666:D3666"/>
    <mergeCell ref="C3669:D3669"/>
    <mergeCell ref="C3670:D3670"/>
    <mergeCell ref="C3653:D3653"/>
    <mergeCell ref="C3654:D3654"/>
    <mergeCell ref="C3655:D3655"/>
    <mergeCell ref="C3656:D3656"/>
    <mergeCell ref="C3658:D3658"/>
    <mergeCell ref="B3659:B3662"/>
    <mergeCell ref="C3645:D3645"/>
    <mergeCell ref="C3646:D3646"/>
    <mergeCell ref="C3647:D3647"/>
    <mergeCell ref="C3650:D3650"/>
    <mergeCell ref="C3651:D3651"/>
    <mergeCell ref="C3652:D3652"/>
    <mergeCell ref="C3635:D3635"/>
    <mergeCell ref="C3636:D3636"/>
    <mergeCell ref="C3637:D3637"/>
    <mergeCell ref="C3639:D3639"/>
    <mergeCell ref="B3640:B3643"/>
    <mergeCell ref="C3644:D3644"/>
    <mergeCell ref="C3627:D3627"/>
    <mergeCell ref="C3628:D3628"/>
    <mergeCell ref="C3631:D3631"/>
    <mergeCell ref="C3632:D3632"/>
    <mergeCell ref="C3633:D3633"/>
    <mergeCell ref="C3634:D3634"/>
    <mergeCell ref="C3617:D3617"/>
    <mergeCell ref="C3618:D3618"/>
    <mergeCell ref="C3620:D3620"/>
    <mergeCell ref="B3621:B3624"/>
    <mergeCell ref="C3625:D3625"/>
    <mergeCell ref="C3626:D3626"/>
    <mergeCell ref="C3609:D3609"/>
    <mergeCell ref="C3612:D3612"/>
    <mergeCell ref="C3613:D3613"/>
    <mergeCell ref="C3614:D3614"/>
    <mergeCell ref="C3615:D3615"/>
    <mergeCell ref="C3616:D3616"/>
    <mergeCell ref="C3599:D3599"/>
    <mergeCell ref="C3601:D3601"/>
    <mergeCell ref="B3602:B3605"/>
    <mergeCell ref="C3606:D3606"/>
    <mergeCell ref="C3607:D3607"/>
    <mergeCell ref="C3608:D3608"/>
    <mergeCell ref="C3593:D3593"/>
    <mergeCell ref="C3594:D3594"/>
    <mergeCell ref="C3595:D3595"/>
    <mergeCell ref="C3596:D3596"/>
    <mergeCell ref="C3597:D3597"/>
    <mergeCell ref="C3598:D3598"/>
    <mergeCell ref="C3582:D3582"/>
    <mergeCell ref="B3583:B3586"/>
    <mergeCell ref="C3587:D3587"/>
    <mergeCell ref="C3588:D3588"/>
    <mergeCell ref="C3589:D3589"/>
    <mergeCell ref="C3590:D3590"/>
    <mergeCell ref="C3575:D3575"/>
    <mergeCell ref="C3576:D3576"/>
    <mergeCell ref="C3577:D3577"/>
    <mergeCell ref="C3578:D3578"/>
    <mergeCell ref="C3579:D3579"/>
    <mergeCell ref="C3580:D3580"/>
    <mergeCell ref="B3564:B3567"/>
    <mergeCell ref="C3568:D3568"/>
    <mergeCell ref="C3569:D3569"/>
    <mergeCell ref="C3570:D3570"/>
    <mergeCell ref="C3571:D3571"/>
    <mergeCell ref="C3574:D3574"/>
    <mergeCell ref="C3557:D3557"/>
    <mergeCell ref="C3558:D3558"/>
    <mergeCell ref="C3559:D3559"/>
    <mergeCell ref="C3560:D3560"/>
    <mergeCell ref="C3561:D3561"/>
    <mergeCell ref="C3563:D3563"/>
    <mergeCell ref="C3549:D3549"/>
    <mergeCell ref="C3550:D3550"/>
    <mergeCell ref="C3551:D3551"/>
    <mergeCell ref="C3552:D3552"/>
    <mergeCell ref="C3555:D3555"/>
    <mergeCell ref="C3556:D3556"/>
    <mergeCell ref="C3539:D3539"/>
    <mergeCell ref="C3540:D3540"/>
    <mergeCell ref="C3541:D3541"/>
    <mergeCell ref="C3542:D3542"/>
    <mergeCell ref="C3544:D3544"/>
    <mergeCell ref="B3545:B3548"/>
    <mergeCell ref="C3531:D3531"/>
    <mergeCell ref="C3532:D3532"/>
    <mergeCell ref="C3533:D3533"/>
    <mergeCell ref="C3536:D3536"/>
    <mergeCell ref="C3537:D3537"/>
    <mergeCell ref="C3538:D3538"/>
    <mergeCell ref="C3521:D3521"/>
    <mergeCell ref="C3522:D3522"/>
    <mergeCell ref="C3523:D3523"/>
    <mergeCell ref="C3525:D3525"/>
    <mergeCell ref="B3526:B3529"/>
    <mergeCell ref="C3530:D3530"/>
    <mergeCell ref="C3513:D3513"/>
    <mergeCell ref="C3514:D3514"/>
    <mergeCell ref="C3517:D3517"/>
    <mergeCell ref="C3518:D3518"/>
    <mergeCell ref="C3519:D3519"/>
    <mergeCell ref="C3520:D3520"/>
    <mergeCell ref="C3503:D3503"/>
    <mergeCell ref="C3504:D3504"/>
    <mergeCell ref="C3506:D3506"/>
    <mergeCell ref="B3507:B3510"/>
    <mergeCell ref="C3511:D3511"/>
    <mergeCell ref="C3512:D3512"/>
    <mergeCell ref="C3495:D3495"/>
    <mergeCell ref="C3498:D3498"/>
    <mergeCell ref="C3499:D3499"/>
    <mergeCell ref="C3500:D3500"/>
    <mergeCell ref="C3501:D3501"/>
    <mergeCell ref="C3502:D3502"/>
    <mergeCell ref="C3485:D3485"/>
    <mergeCell ref="C3487:D3487"/>
    <mergeCell ref="B3488:B3491"/>
    <mergeCell ref="C3492:D3492"/>
    <mergeCell ref="C3493:D3493"/>
    <mergeCell ref="C3494:D3494"/>
    <mergeCell ref="C3479:D3479"/>
    <mergeCell ref="C3480:D3480"/>
    <mergeCell ref="C3481:D3481"/>
    <mergeCell ref="C3482:D3482"/>
    <mergeCell ref="C3483:D3483"/>
    <mergeCell ref="C3484:D3484"/>
    <mergeCell ref="C3468:D3468"/>
    <mergeCell ref="B3469:B3472"/>
    <mergeCell ref="C3473:D3473"/>
    <mergeCell ref="C3474:D3474"/>
    <mergeCell ref="C3475:D3475"/>
    <mergeCell ref="C3476:D3476"/>
    <mergeCell ref="C3461:D3461"/>
    <mergeCell ref="C3462:D3462"/>
    <mergeCell ref="C3463:D3463"/>
    <mergeCell ref="C3464:D3464"/>
    <mergeCell ref="C3465:D3465"/>
    <mergeCell ref="C3466:D3466"/>
    <mergeCell ref="B3450:B3453"/>
    <mergeCell ref="C3454:D3454"/>
    <mergeCell ref="C3455:D3455"/>
    <mergeCell ref="C3456:D3456"/>
    <mergeCell ref="C3457:D3457"/>
    <mergeCell ref="C3460:D3460"/>
    <mergeCell ref="C3443:D3443"/>
    <mergeCell ref="C3444:D3444"/>
    <mergeCell ref="C3445:D3445"/>
    <mergeCell ref="C3446:D3446"/>
    <mergeCell ref="C3447:D3447"/>
    <mergeCell ref="C3449:D3449"/>
    <mergeCell ref="C3435:D3435"/>
    <mergeCell ref="C3436:D3436"/>
    <mergeCell ref="C3437:D3437"/>
    <mergeCell ref="C3438:D3438"/>
    <mergeCell ref="C3441:D3441"/>
    <mergeCell ref="C3442:D3442"/>
    <mergeCell ref="C3425:D3425"/>
    <mergeCell ref="C3426:D3426"/>
    <mergeCell ref="C3427:D3427"/>
    <mergeCell ref="C3428:D3428"/>
    <mergeCell ref="C3430:D3430"/>
    <mergeCell ref="B3431:B3434"/>
    <mergeCell ref="C3417:D3417"/>
    <mergeCell ref="C3418:D3418"/>
    <mergeCell ref="C3419:D3419"/>
    <mergeCell ref="C3422:D3422"/>
    <mergeCell ref="C3423:D3423"/>
    <mergeCell ref="C3424:D3424"/>
    <mergeCell ref="C3407:D3407"/>
    <mergeCell ref="C3408:D3408"/>
    <mergeCell ref="C3409:D3409"/>
    <mergeCell ref="C3411:D3411"/>
    <mergeCell ref="B3412:B3415"/>
    <mergeCell ref="C3416:D3416"/>
    <mergeCell ref="C3399:D3399"/>
    <mergeCell ref="C3400:D3400"/>
    <mergeCell ref="C3403:D3403"/>
    <mergeCell ref="C3404:D3404"/>
    <mergeCell ref="C3405:D3405"/>
    <mergeCell ref="C3406:D3406"/>
    <mergeCell ref="C3389:D3389"/>
    <mergeCell ref="C3390:D3390"/>
    <mergeCell ref="C3392:D3392"/>
    <mergeCell ref="B3393:B3396"/>
    <mergeCell ref="C3397:D3397"/>
    <mergeCell ref="C3398:D3398"/>
    <mergeCell ref="C3381:D3381"/>
    <mergeCell ref="C3384:D3384"/>
    <mergeCell ref="C3385:D3385"/>
    <mergeCell ref="C3386:D3386"/>
    <mergeCell ref="C3387:D3387"/>
    <mergeCell ref="C3388:D3388"/>
    <mergeCell ref="C3371:D3371"/>
    <mergeCell ref="C3373:D3373"/>
    <mergeCell ref="B3374:B3377"/>
    <mergeCell ref="C3378:D3378"/>
    <mergeCell ref="C3379:D3379"/>
    <mergeCell ref="C3380:D3380"/>
    <mergeCell ref="C3365:D3365"/>
    <mergeCell ref="C3366:D3366"/>
    <mergeCell ref="C3367:D3367"/>
    <mergeCell ref="C3368:D3368"/>
    <mergeCell ref="C3369:D3369"/>
    <mergeCell ref="C3370:D3370"/>
    <mergeCell ref="C3354:D3354"/>
    <mergeCell ref="B3355:B3358"/>
    <mergeCell ref="C3359:D3359"/>
    <mergeCell ref="C3360:D3360"/>
    <mergeCell ref="C3361:D3361"/>
    <mergeCell ref="C3362:D3362"/>
    <mergeCell ref="C3347:D3347"/>
    <mergeCell ref="C3348:D3348"/>
    <mergeCell ref="C3349:D3349"/>
    <mergeCell ref="C3350:D3350"/>
    <mergeCell ref="C3351:D3351"/>
    <mergeCell ref="C3352:D3352"/>
    <mergeCell ref="B3336:B3339"/>
    <mergeCell ref="C3340:D3340"/>
    <mergeCell ref="C3341:D3341"/>
    <mergeCell ref="C3342:D3342"/>
    <mergeCell ref="C3343:D3343"/>
    <mergeCell ref="C3346:D3346"/>
    <mergeCell ref="C3329:D3329"/>
    <mergeCell ref="C3330:D3330"/>
    <mergeCell ref="C3331:D3331"/>
    <mergeCell ref="C3332:D3332"/>
    <mergeCell ref="C3333:D3333"/>
    <mergeCell ref="C3335:D3335"/>
    <mergeCell ref="C3321:D3321"/>
    <mergeCell ref="C3322:D3322"/>
    <mergeCell ref="C3323:D3323"/>
    <mergeCell ref="C3324:D3324"/>
    <mergeCell ref="C3327:D3327"/>
    <mergeCell ref="C3328:D3328"/>
    <mergeCell ref="C3303:D3303"/>
    <mergeCell ref="C3304:D3304"/>
    <mergeCell ref="C3305:D3305"/>
    <mergeCell ref="C3306:D3306"/>
    <mergeCell ref="C3308:D3308"/>
    <mergeCell ref="B3309:B3320"/>
    <mergeCell ref="C3295:D3295"/>
    <mergeCell ref="C3296:D3296"/>
    <mergeCell ref="C3297:D3297"/>
    <mergeCell ref="C3300:D3300"/>
    <mergeCell ref="C3301:D3301"/>
    <mergeCell ref="C3302:D3302"/>
    <mergeCell ref="C3279:D3279"/>
    <mergeCell ref="C3280:D3280"/>
    <mergeCell ref="C3281:D3281"/>
    <mergeCell ref="C3283:D3283"/>
    <mergeCell ref="B3284:B3293"/>
    <mergeCell ref="C3294:D3294"/>
    <mergeCell ref="C3271:D3271"/>
    <mergeCell ref="C3272:D3272"/>
    <mergeCell ref="C3275:D3275"/>
    <mergeCell ref="C3276:D3276"/>
    <mergeCell ref="C3277:D3277"/>
    <mergeCell ref="C3278:D3278"/>
    <mergeCell ref="C3256:D3256"/>
    <mergeCell ref="C3257:D3257"/>
    <mergeCell ref="C3259:D3259"/>
    <mergeCell ref="B3260:B3268"/>
    <mergeCell ref="C3269:D3269"/>
    <mergeCell ref="C3270:D3270"/>
    <mergeCell ref="C3248:D3248"/>
    <mergeCell ref="C3251:D3251"/>
    <mergeCell ref="C3252:D3252"/>
    <mergeCell ref="C3253:D3253"/>
    <mergeCell ref="C3254:D3254"/>
    <mergeCell ref="C3255:D3255"/>
    <mergeCell ref="C3238:D3238"/>
    <mergeCell ref="C3240:D3240"/>
    <mergeCell ref="B3241:B3244"/>
    <mergeCell ref="C3245:D3245"/>
    <mergeCell ref="C3246:D3246"/>
    <mergeCell ref="C3247:D3247"/>
    <mergeCell ref="C3232:D3232"/>
    <mergeCell ref="C3233:D3233"/>
    <mergeCell ref="C3234:D3234"/>
    <mergeCell ref="C3235:D3235"/>
    <mergeCell ref="C3236:D3236"/>
    <mergeCell ref="C3237:D3237"/>
    <mergeCell ref="C3221:D3221"/>
    <mergeCell ref="B3222:B3225"/>
    <mergeCell ref="C3226:D3226"/>
    <mergeCell ref="C3227:D3227"/>
    <mergeCell ref="C3228:D3228"/>
    <mergeCell ref="C3229:D3229"/>
    <mergeCell ref="C3214:D3214"/>
    <mergeCell ref="C3215:D3215"/>
    <mergeCell ref="C3216:D3216"/>
    <mergeCell ref="C3217:D3217"/>
    <mergeCell ref="C3218:D3218"/>
    <mergeCell ref="C3219:D3219"/>
    <mergeCell ref="B3203:B3206"/>
    <mergeCell ref="C3207:D3207"/>
    <mergeCell ref="C3208:D3208"/>
    <mergeCell ref="C3209:D3209"/>
    <mergeCell ref="C3210:D3210"/>
    <mergeCell ref="C3213:D3213"/>
    <mergeCell ref="C3196:D3196"/>
    <mergeCell ref="C3197:D3197"/>
    <mergeCell ref="C3198:D3198"/>
    <mergeCell ref="C3199:D3199"/>
    <mergeCell ref="C3200:D3200"/>
    <mergeCell ref="C3202:D3202"/>
    <mergeCell ref="C3188:D3188"/>
    <mergeCell ref="C3189:D3189"/>
    <mergeCell ref="C3190:D3190"/>
    <mergeCell ref="C3191:D3191"/>
    <mergeCell ref="C3194:D3194"/>
    <mergeCell ref="C3195:D3195"/>
    <mergeCell ref="C3178:D3178"/>
    <mergeCell ref="C3179:D3179"/>
    <mergeCell ref="C3180:D3180"/>
    <mergeCell ref="C3181:D3181"/>
    <mergeCell ref="C3183:D3183"/>
    <mergeCell ref="B3184:B3187"/>
    <mergeCell ref="C3170:D3170"/>
    <mergeCell ref="C3171:D3171"/>
    <mergeCell ref="C3172:D3172"/>
    <mergeCell ref="C3175:D3175"/>
    <mergeCell ref="C3176:D3176"/>
    <mergeCell ref="C3177:D3177"/>
    <mergeCell ref="C3160:D3160"/>
    <mergeCell ref="C3161:D3161"/>
    <mergeCell ref="C3162:D3162"/>
    <mergeCell ref="C3164:D3164"/>
    <mergeCell ref="B3165:B3168"/>
    <mergeCell ref="C3169:D3169"/>
    <mergeCell ref="C3152:D3152"/>
    <mergeCell ref="C3153:D3153"/>
    <mergeCell ref="C3156:D3156"/>
    <mergeCell ref="C3157:D3157"/>
    <mergeCell ref="C3158:D3158"/>
    <mergeCell ref="C3159:D3159"/>
    <mergeCell ref="C3142:D3142"/>
    <mergeCell ref="C3143:D3143"/>
    <mergeCell ref="C3145:D3145"/>
    <mergeCell ref="B3146:B3149"/>
    <mergeCell ref="C3150:D3150"/>
    <mergeCell ref="C3151:D3151"/>
    <mergeCell ref="C3134:D3134"/>
    <mergeCell ref="C3137:D3137"/>
    <mergeCell ref="C3138:D3138"/>
    <mergeCell ref="C3139:D3139"/>
    <mergeCell ref="C3140:D3140"/>
    <mergeCell ref="C3141:D3141"/>
    <mergeCell ref="C3124:D3124"/>
    <mergeCell ref="C3126:D3126"/>
    <mergeCell ref="B3127:B3130"/>
    <mergeCell ref="C3131:D3131"/>
    <mergeCell ref="C3132:D3132"/>
    <mergeCell ref="C3133:D3133"/>
    <mergeCell ref="C3118:D3118"/>
    <mergeCell ref="C3119:D3119"/>
    <mergeCell ref="C3120:D3120"/>
    <mergeCell ref="C3121:D3121"/>
    <mergeCell ref="C3122:D3122"/>
    <mergeCell ref="C3123:D3123"/>
    <mergeCell ref="C3107:D3107"/>
    <mergeCell ref="B3108:B3111"/>
    <mergeCell ref="C3112:D3112"/>
    <mergeCell ref="C3113:D3113"/>
    <mergeCell ref="C3114:D3114"/>
    <mergeCell ref="C3115:D3115"/>
    <mergeCell ref="C3100:D3100"/>
    <mergeCell ref="C3101:D3101"/>
    <mergeCell ref="C3102:D3102"/>
    <mergeCell ref="C3103:D3103"/>
    <mergeCell ref="C3104:D3104"/>
    <mergeCell ref="C3105:D3105"/>
    <mergeCell ref="B3086:B3092"/>
    <mergeCell ref="C3093:D3093"/>
    <mergeCell ref="C3094:D3094"/>
    <mergeCell ref="C3095:D3095"/>
    <mergeCell ref="C3096:D3096"/>
    <mergeCell ref="C3099:D3099"/>
    <mergeCell ref="C3079:D3079"/>
    <mergeCell ref="C3080:D3080"/>
    <mergeCell ref="C3081:D3081"/>
    <mergeCell ref="C3082:D3082"/>
    <mergeCell ref="C3083:D3083"/>
    <mergeCell ref="C3085:D3085"/>
    <mergeCell ref="C3071:D3071"/>
    <mergeCell ref="C3072:D3072"/>
    <mergeCell ref="C3073:D3073"/>
    <mergeCell ref="C3074:D3074"/>
    <mergeCell ref="C3077:D3077"/>
    <mergeCell ref="C3078:D3078"/>
    <mergeCell ref="C3058:D3058"/>
    <mergeCell ref="C3059:D3059"/>
    <mergeCell ref="C3060:D3060"/>
    <mergeCell ref="C3061:D3061"/>
    <mergeCell ref="C3063:D3063"/>
    <mergeCell ref="B3064:B3070"/>
    <mergeCell ref="C3050:D3050"/>
    <mergeCell ref="C3051:D3051"/>
    <mergeCell ref="C3052:D3052"/>
    <mergeCell ref="C3055:D3055"/>
    <mergeCell ref="C3056:D3056"/>
    <mergeCell ref="C3057:D3057"/>
    <mergeCell ref="C3037:D3037"/>
    <mergeCell ref="C3038:D3038"/>
    <mergeCell ref="C3039:D3039"/>
    <mergeCell ref="C3041:D3041"/>
    <mergeCell ref="B3042:B3048"/>
    <mergeCell ref="C3049:D3049"/>
    <mergeCell ref="C3028:D3028"/>
    <mergeCell ref="C3029:D3029"/>
    <mergeCell ref="C3033:D3033"/>
    <mergeCell ref="C3034:D3034"/>
    <mergeCell ref="C3035:D3035"/>
    <mergeCell ref="C3036:D3036"/>
    <mergeCell ref="C3017:D3017"/>
    <mergeCell ref="C3018:D3018"/>
    <mergeCell ref="C3020:D3020"/>
    <mergeCell ref="B3021:B3025"/>
    <mergeCell ref="C3026:D3026"/>
    <mergeCell ref="C3027:D3027"/>
    <mergeCell ref="C3009:D3009"/>
    <mergeCell ref="C3012:D3012"/>
    <mergeCell ref="C3013:D3013"/>
    <mergeCell ref="C3014:D3014"/>
    <mergeCell ref="C3015:D3015"/>
    <mergeCell ref="C3016:D3016"/>
    <mergeCell ref="C2999:D2999"/>
    <mergeCell ref="C3001:D3001"/>
    <mergeCell ref="B3002:B3005"/>
    <mergeCell ref="C3006:D3006"/>
    <mergeCell ref="C3007:D3007"/>
    <mergeCell ref="C3008:D3008"/>
    <mergeCell ref="C2993:D2993"/>
    <mergeCell ref="C2994:D2994"/>
    <mergeCell ref="C2995:D2995"/>
    <mergeCell ref="C2996:D2996"/>
    <mergeCell ref="C2997:D2997"/>
    <mergeCell ref="C2998:D2998"/>
    <mergeCell ref="C2982:D2982"/>
    <mergeCell ref="B2983:B2986"/>
    <mergeCell ref="C2987:D2987"/>
    <mergeCell ref="C2988:D2988"/>
    <mergeCell ref="C2989:D2989"/>
    <mergeCell ref="C2990:D2990"/>
    <mergeCell ref="C2975:D2975"/>
    <mergeCell ref="C2976:D2976"/>
    <mergeCell ref="C2977:D2977"/>
    <mergeCell ref="C2978:D2978"/>
    <mergeCell ref="C2979:D2979"/>
    <mergeCell ref="C2980:D2980"/>
    <mergeCell ref="B2964:B2967"/>
    <mergeCell ref="C2968:D2968"/>
    <mergeCell ref="C2969:D2969"/>
    <mergeCell ref="C2970:D2970"/>
    <mergeCell ref="C2971:D2971"/>
    <mergeCell ref="C2974:D2974"/>
    <mergeCell ref="C2957:D2957"/>
    <mergeCell ref="C2958:D2958"/>
    <mergeCell ref="C2959:D2959"/>
    <mergeCell ref="C2960:D2960"/>
    <mergeCell ref="C2961:D2961"/>
    <mergeCell ref="C2963:D2963"/>
    <mergeCell ref="C2949:D2949"/>
    <mergeCell ref="C2950:D2950"/>
    <mergeCell ref="C2951:D2951"/>
    <mergeCell ref="C2952:D2952"/>
    <mergeCell ref="C2955:D2955"/>
    <mergeCell ref="C2956:D2956"/>
    <mergeCell ref="C2939:D2939"/>
    <mergeCell ref="C2940:D2940"/>
    <mergeCell ref="C2941:D2941"/>
    <mergeCell ref="C2942:D2942"/>
    <mergeCell ref="C2944:D2944"/>
    <mergeCell ref="B2945:B2948"/>
    <mergeCell ref="C2931:D2931"/>
    <mergeCell ref="C2932:D2932"/>
    <mergeCell ref="C2933:D2933"/>
    <mergeCell ref="C2936:D2936"/>
    <mergeCell ref="C2937:D2937"/>
    <mergeCell ref="C2938:D2938"/>
    <mergeCell ref="C2921:D2921"/>
    <mergeCell ref="C2922:D2922"/>
    <mergeCell ref="C2923:D2923"/>
    <mergeCell ref="C2925:D2925"/>
    <mergeCell ref="B2926:B2929"/>
    <mergeCell ref="C2930:D2930"/>
    <mergeCell ref="C2913:D2913"/>
    <mergeCell ref="C2914:D2914"/>
    <mergeCell ref="C2917:D2917"/>
    <mergeCell ref="C2918:D2918"/>
    <mergeCell ref="C2919:D2919"/>
    <mergeCell ref="C2920:D2920"/>
    <mergeCell ref="C2903:D2903"/>
    <mergeCell ref="C2904:D2904"/>
    <mergeCell ref="C2906:D2906"/>
    <mergeCell ref="B2907:B2910"/>
    <mergeCell ref="C2911:D2911"/>
    <mergeCell ref="C2912:D2912"/>
    <mergeCell ref="C2895:D2895"/>
    <mergeCell ref="C2898:D2898"/>
    <mergeCell ref="C2899:D2899"/>
    <mergeCell ref="C2900:D2900"/>
    <mergeCell ref="C2901:D2901"/>
    <mergeCell ref="C2902:D2902"/>
    <mergeCell ref="C2885:D2885"/>
    <mergeCell ref="C2887:D2887"/>
    <mergeCell ref="B2888:B2891"/>
    <mergeCell ref="C2892:D2892"/>
    <mergeCell ref="C2893:D2893"/>
    <mergeCell ref="C2894:D2894"/>
    <mergeCell ref="C2879:D2879"/>
    <mergeCell ref="C2880:D2880"/>
    <mergeCell ref="C2881:D2881"/>
    <mergeCell ref="C2882:D2882"/>
    <mergeCell ref="C2883:D2883"/>
    <mergeCell ref="C2884:D2884"/>
    <mergeCell ref="C2868:D2868"/>
    <mergeCell ref="B2869:B2872"/>
    <mergeCell ref="C2873:D2873"/>
    <mergeCell ref="C2874:D2874"/>
    <mergeCell ref="C2875:D2875"/>
    <mergeCell ref="C2876:D2876"/>
    <mergeCell ref="C2861:D2861"/>
    <mergeCell ref="C2862:D2862"/>
    <mergeCell ref="C2863:D2863"/>
    <mergeCell ref="C2864:D2864"/>
    <mergeCell ref="C2865:D2865"/>
    <mergeCell ref="C2866:D2866"/>
    <mergeCell ref="B2850:B2853"/>
    <mergeCell ref="C2854:D2854"/>
    <mergeCell ref="C2855:D2855"/>
    <mergeCell ref="C2856:D2856"/>
    <mergeCell ref="C2857:D2857"/>
    <mergeCell ref="C2860:D2860"/>
    <mergeCell ref="C2843:D2843"/>
    <mergeCell ref="C2844:D2844"/>
    <mergeCell ref="C2845:D2845"/>
    <mergeCell ref="C2846:D2846"/>
    <mergeCell ref="C2847:D2847"/>
    <mergeCell ref="C2849:D2849"/>
    <mergeCell ref="C2835:D2835"/>
    <mergeCell ref="C2836:D2836"/>
    <mergeCell ref="C2837:D2837"/>
    <mergeCell ref="C2838:D2838"/>
    <mergeCell ref="C2841:D2841"/>
    <mergeCell ref="C2842:D2842"/>
    <mergeCell ref="C2825:D2825"/>
    <mergeCell ref="C2826:D2826"/>
    <mergeCell ref="C2827:D2827"/>
    <mergeCell ref="C2828:D2828"/>
    <mergeCell ref="C2830:D2830"/>
    <mergeCell ref="B2831:B2834"/>
    <mergeCell ref="C2817:D2817"/>
    <mergeCell ref="C2818:D2818"/>
    <mergeCell ref="C2819:D2819"/>
    <mergeCell ref="C2822:D2822"/>
    <mergeCell ref="C2823:D2823"/>
    <mergeCell ref="C2824:D2824"/>
    <mergeCell ref="C2807:D2807"/>
    <mergeCell ref="C2808:D2808"/>
    <mergeCell ref="C2809:D2809"/>
    <mergeCell ref="C2811:D2811"/>
    <mergeCell ref="B2812:B2815"/>
    <mergeCell ref="C2816:D2816"/>
    <mergeCell ref="C2799:D2799"/>
    <mergeCell ref="C2800:D2800"/>
    <mergeCell ref="C2803:D2803"/>
    <mergeCell ref="C2804:D2804"/>
    <mergeCell ref="C2805:D2805"/>
    <mergeCell ref="C2806:D2806"/>
    <mergeCell ref="C2789:D2789"/>
    <mergeCell ref="C2790:D2790"/>
    <mergeCell ref="C2792:D2792"/>
    <mergeCell ref="B2793:B2796"/>
    <mergeCell ref="C2797:D2797"/>
    <mergeCell ref="C2798:D2798"/>
    <mergeCell ref="C2781:D2781"/>
    <mergeCell ref="C2784:D2784"/>
    <mergeCell ref="C2785:D2785"/>
    <mergeCell ref="C2786:D2786"/>
    <mergeCell ref="C2787:D2787"/>
    <mergeCell ref="C2788:D2788"/>
    <mergeCell ref="C2769:D2769"/>
    <mergeCell ref="C2771:D2771"/>
    <mergeCell ref="B2772:B2777"/>
    <mergeCell ref="C2778:D2778"/>
    <mergeCell ref="C2779:D2779"/>
    <mergeCell ref="C2780:D2780"/>
    <mergeCell ref="C2763:D2763"/>
    <mergeCell ref="C2764:D2764"/>
    <mergeCell ref="C2765:D2765"/>
    <mergeCell ref="C2766:D2766"/>
    <mergeCell ref="C2767:D2767"/>
    <mergeCell ref="C2768:D2768"/>
    <mergeCell ref="C2751:D2751"/>
    <mergeCell ref="B2752:B2756"/>
    <mergeCell ref="C2757:D2757"/>
    <mergeCell ref="C2758:D2758"/>
    <mergeCell ref="C2759:D2759"/>
    <mergeCell ref="C2760:D2760"/>
    <mergeCell ref="C2744:D2744"/>
    <mergeCell ref="C2745:D2745"/>
    <mergeCell ref="C2746:D2746"/>
    <mergeCell ref="C2747:D2747"/>
    <mergeCell ref="C2748:D2748"/>
    <mergeCell ref="C2749:D2749"/>
    <mergeCell ref="B2732:B2736"/>
    <mergeCell ref="C2737:D2737"/>
    <mergeCell ref="C2738:D2738"/>
    <mergeCell ref="C2739:D2739"/>
    <mergeCell ref="C2740:D2740"/>
    <mergeCell ref="C2743:D2743"/>
    <mergeCell ref="C2725:D2725"/>
    <mergeCell ref="C2726:D2726"/>
    <mergeCell ref="C2727:D2727"/>
    <mergeCell ref="C2728:D2728"/>
    <mergeCell ref="C2729:D2729"/>
    <mergeCell ref="C2731:D2731"/>
    <mergeCell ref="C2717:D2717"/>
    <mergeCell ref="C2718:D2718"/>
    <mergeCell ref="C2719:D2719"/>
    <mergeCell ref="C2720:D2720"/>
    <mergeCell ref="C2723:D2723"/>
    <mergeCell ref="C2724:D2724"/>
    <mergeCell ref="C2706:D2706"/>
    <mergeCell ref="C2707:D2707"/>
    <mergeCell ref="C2708:D2708"/>
    <mergeCell ref="C2709:D2709"/>
    <mergeCell ref="C2711:D2711"/>
    <mergeCell ref="B2712:B2716"/>
    <mergeCell ref="C2698:D2698"/>
    <mergeCell ref="C2699:D2699"/>
    <mergeCell ref="C2700:D2700"/>
    <mergeCell ref="C2703:D2703"/>
    <mergeCell ref="C2704:D2704"/>
    <mergeCell ref="C2705:D2705"/>
    <mergeCell ref="C2687:D2687"/>
    <mergeCell ref="C2688:D2688"/>
    <mergeCell ref="C2689:D2689"/>
    <mergeCell ref="C2691:D2691"/>
    <mergeCell ref="B2692:B2696"/>
    <mergeCell ref="C2697:D2697"/>
    <mergeCell ref="C2679:D2679"/>
    <mergeCell ref="C2680:D2680"/>
    <mergeCell ref="C2683:D2683"/>
    <mergeCell ref="C2684:D2684"/>
    <mergeCell ref="C2685:D2685"/>
    <mergeCell ref="C2686:D2686"/>
    <mergeCell ref="C2668:D2668"/>
    <mergeCell ref="C2669:D2669"/>
    <mergeCell ref="C2671:D2671"/>
    <mergeCell ref="B2672:B2676"/>
    <mergeCell ref="C2677:D2677"/>
    <mergeCell ref="C2678:D2678"/>
    <mergeCell ref="C2660:D2660"/>
    <mergeCell ref="C2663:D2663"/>
    <mergeCell ref="C2664:D2664"/>
    <mergeCell ref="C2665:D2665"/>
    <mergeCell ref="C2666:D2666"/>
    <mergeCell ref="C2667:D2667"/>
    <mergeCell ref="C2649:D2649"/>
    <mergeCell ref="C2651:D2651"/>
    <mergeCell ref="B2652:B2656"/>
    <mergeCell ref="C2657:D2657"/>
    <mergeCell ref="C2658:D2658"/>
    <mergeCell ref="C2659:D2659"/>
    <mergeCell ref="C2643:D2643"/>
    <mergeCell ref="C2644:D2644"/>
    <mergeCell ref="C2645:D2645"/>
    <mergeCell ref="C2646:D2646"/>
    <mergeCell ref="C2647:D2647"/>
    <mergeCell ref="C2648:D2648"/>
    <mergeCell ref="C2631:D2631"/>
    <mergeCell ref="B2632:B2636"/>
    <mergeCell ref="C2637:D2637"/>
    <mergeCell ref="C2638:D2638"/>
    <mergeCell ref="C2639:D2639"/>
    <mergeCell ref="C2640:D2640"/>
    <mergeCell ref="C2624:D2624"/>
    <mergeCell ref="C2625:D2625"/>
    <mergeCell ref="C2626:D2626"/>
    <mergeCell ref="C2627:D2627"/>
    <mergeCell ref="C2628:D2628"/>
    <mergeCell ref="C2629:D2629"/>
    <mergeCell ref="B2612:B2616"/>
    <mergeCell ref="C2617:D2617"/>
    <mergeCell ref="C2618:D2618"/>
    <mergeCell ref="C2619:D2619"/>
    <mergeCell ref="C2620:D2620"/>
    <mergeCell ref="C2623:D2623"/>
    <mergeCell ref="C2605:D2605"/>
    <mergeCell ref="C2606:D2606"/>
    <mergeCell ref="C2607:D2607"/>
    <mergeCell ref="C2608:D2608"/>
    <mergeCell ref="C2609:D2609"/>
    <mergeCell ref="C2611:D2611"/>
    <mergeCell ref="C2597:D2597"/>
    <mergeCell ref="C2598:D2598"/>
    <mergeCell ref="C2599:D2599"/>
    <mergeCell ref="C2600:D2600"/>
    <mergeCell ref="C2603:D2603"/>
    <mergeCell ref="C2604:D2604"/>
    <mergeCell ref="C2586:D2586"/>
    <mergeCell ref="C2587:D2587"/>
    <mergeCell ref="C2588:D2588"/>
    <mergeCell ref="C2589:D2589"/>
    <mergeCell ref="C2591:D2591"/>
    <mergeCell ref="B2592:B2596"/>
    <mergeCell ref="C2578:D2578"/>
    <mergeCell ref="C2579:D2579"/>
    <mergeCell ref="C2580:D2580"/>
    <mergeCell ref="C2583:D2583"/>
    <mergeCell ref="C2584:D2584"/>
    <mergeCell ref="C2585:D2585"/>
    <mergeCell ref="C2567:D2567"/>
    <mergeCell ref="C2568:D2568"/>
    <mergeCell ref="C2569:D2569"/>
    <mergeCell ref="C2571:D2571"/>
    <mergeCell ref="B2572:B2576"/>
    <mergeCell ref="C2577:D2577"/>
    <mergeCell ref="C2559:D2559"/>
    <mergeCell ref="C2560:D2560"/>
    <mergeCell ref="C2563:D2563"/>
    <mergeCell ref="C2564:D2564"/>
    <mergeCell ref="C2565:D2565"/>
    <mergeCell ref="C2566:D2566"/>
    <mergeCell ref="C2548:D2548"/>
    <mergeCell ref="C2549:D2549"/>
    <mergeCell ref="C2551:D2551"/>
    <mergeCell ref="B2552:B2556"/>
    <mergeCell ref="C2557:D2557"/>
    <mergeCell ref="C2558:D2558"/>
    <mergeCell ref="C2540:D2540"/>
    <mergeCell ref="C2543:D2543"/>
    <mergeCell ref="C2544:D2544"/>
    <mergeCell ref="C2545:D2545"/>
    <mergeCell ref="C2546:D2546"/>
    <mergeCell ref="C2547:D2547"/>
    <mergeCell ref="C2529:D2529"/>
    <mergeCell ref="C2531:D2531"/>
    <mergeCell ref="B2532:B2536"/>
    <mergeCell ref="C2537:D2537"/>
    <mergeCell ref="C2538:D2538"/>
    <mergeCell ref="C2539:D2539"/>
    <mergeCell ref="C2523:D2523"/>
    <mergeCell ref="C2524:D2524"/>
    <mergeCell ref="C2525:D2525"/>
    <mergeCell ref="C2526:D2526"/>
    <mergeCell ref="C2527:D2527"/>
    <mergeCell ref="C2528:D2528"/>
    <mergeCell ref="C2511:D2511"/>
    <mergeCell ref="B2512:B2516"/>
    <mergeCell ref="C2517:D2517"/>
    <mergeCell ref="C2518:D2518"/>
    <mergeCell ref="C2519:D2519"/>
    <mergeCell ref="C2520:D2520"/>
    <mergeCell ref="C2504:D2504"/>
    <mergeCell ref="C2505:D2505"/>
    <mergeCell ref="C2506:D2506"/>
    <mergeCell ref="C2507:D2507"/>
    <mergeCell ref="C2508:D2508"/>
    <mergeCell ref="C2509:D2509"/>
    <mergeCell ref="B2492:B2496"/>
    <mergeCell ref="C2497:D2497"/>
    <mergeCell ref="C2498:D2498"/>
    <mergeCell ref="C2499:D2499"/>
    <mergeCell ref="C2500:D2500"/>
    <mergeCell ref="C2503:D2503"/>
    <mergeCell ref="C2485:D2485"/>
    <mergeCell ref="C2486:D2486"/>
    <mergeCell ref="C2487:D2487"/>
    <mergeCell ref="C2488:D2488"/>
    <mergeCell ref="C2489:D2489"/>
    <mergeCell ref="C2491:D2491"/>
    <mergeCell ref="C2477:D2477"/>
    <mergeCell ref="C2478:D2478"/>
    <mergeCell ref="C2479:D2479"/>
    <mergeCell ref="C2480:D2480"/>
    <mergeCell ref="C2483:D2483"/>
    <mergeCell ref="C2484:D2484"/>
    <mergeCell ref="C2466:D2466"/>
    <mergeCell ref="C2467:D2467"/>
    <mergeCell ref="C2468:D2468"/>
    <mergeCell ref="C2469:D2469"/>
    <mergeCell ref="C2471:D2471"/>
    <mergeCell ref="B2472:B2476"/>
    <mergeCell ref="C2458:D2458"/>
    <mergeCell ref="C2459:D2459"/>
    <mergeCell ref="C2460:D2460"/>
    <mergeCell ref="C2463:D2463"/>
    <mergeCell ref="C2464:D2464"/>
    <mergeCell ref="C2465:D2465"/>
    <mergeCell ref="C2447:D2447"/>
    <mergeCell ref="C2448:D2448"/>
    <mergeCell ref="C2449:D2449"/>
    <mergeCell ref="C2451:D2451"/>
    <mergeCell ref="B2452:B2456"/>
    <mergeCell ref="C2457:D2457"/>
    <mergeCell ref="C2439:D2439"/>
    <mergeCell ref="C2440:D2440"/>
    <mergeCell ref="C2443:D2443"/>
    <mergeCell ref="C2444:D2444"/>
    <mergeCell ref="C2445:D2445"/>
    <mergeCell ref="C2446:D2446"/>
    <mergeCell ref="C2428:D2428"/>
    <mergeCell ref="C2429:D2429"/>
    <mergeCell ref="C2431:D2431"/>
    <mergeCell ref="B2432:B2436"/>
    <mergeCell ref="C2437:D2437"/>
    <mergeCell ref="C2438:D2438"/>
    <mergeCell ref="C2420:D2420"/>
    <mergeCell ref="C2423:D2423"/>
    <mergeCell ref="C2424:D2424"/>
    <mergeCell ref="C2425:D2425"/>
    <mergeCell ref="C2426:D2426"/>
    <mergeCell ref="C2427:D2427"/>
    <mergeCell ref="C2409:D2409"/>
    <mergeCell ref="C2411:D2411"/>
    <mergeCell ref="B2412:B2416"/>
    <mergeCell ref="C2417:D2417"/>
    <mergeCell ref="C2418:D2418"/>
    <mergeCell ref="C2419:D2419"/>
    <mergeCell ref="C2403:D2403"/>
    <mergeCell ref="C2404:D2404"/>
    <mergeCell ref="C2405:D2405"/>
    <mergeCell ref="C2406:D2406"/>
    <mergeCell ref="C2407:D2407"/>
    <mergeCell ref="C2408:D2408"/>
    <mergeCell ref="C2391:D2391"/>
    <mergeCell ref="B2392:B2396"/>
    <mergeCell ref="C2397:D2397"/>
    <mergeCell ref="C2398:D2398"/>
    <mergeCell ref="C2399:D2399"/>
    <mergeCell ref="C2400:D2400"/>
    <mergeCell ref="C2384:D2384"/>
    <mergeCell ref="C2385:D2385"/>
    <mergeCell ref="C2386:D2386"/>
    <mergeCell ref="C2387:D2387"/>
    <mergeCell ref="C2388:D2388"/>
    <mergeCell ref="C2389:D2389"/>
    <mergeCell ref="B2372:B2376"/>
    <mergeCell ref="C2377:D2377"/>
    <mergeCell ref="C2378:D2378"/>
    <mergeCell ref="C2379:D2379"/>
    <mergeCell ref="C2380:D2380"/>
    <mergeCell ref="C2383:D2383"/>
    <mergeCell ref="C2365:D2365"/>
    <mergeCell ref="C2366:D2366"/>
    <mergeCell ref="C2367:D2367"/>
    <mergeCell ref="C2368:D2368"/>
    <mergeCell ref="C2369:D2369"/>
    <mergeCell ref="C2371:D2371"/>
    <mergeCell ref="C2357:D2357"/>
    <mergeCell ref="C2358:D2358"/>
    <mergeCell ref="C2359:D2359"/>
    <mergeCell ref="C2360:D2360"/>
    <mergeCell ref="C2363:D2363"/>
    <mergeCell ref="C2364:D2364"/>
    <mergeCell ref="C2346:D2346"/>
    <mergeCell ref="C2347:D2347"/>
    <mergeCell ref="C2348:D2348"/>
    <mergeCell ref="C2349:D2349"/>
    <mergeCell ref="C2351:D2351"/>
    <mergeCell ref="B2352:B2356"/>
    <mergeCell ref="C2338:D2338"/>
    <mergeCell ref="C2339:D2339"/>
    <mergeCell ref="C2340:D2340"/>
    <mergeCell ref="C2343:D2343"/>
    <mergeCell ref="C2344:D2344"/>
    <mergeCell ref="C2345:D2345"/>
    <mergeCell ref="C2322:D2322"/>
    <mergeCell ref="C2323:D2323"/>
    <mergeCell ref="C2324:D2324"/>
    <mergeCell ref="C2326:D2326"/>
    <mergeCell ref="B2327:B2336"/>
    <mergeCell ref="C2337:D2337"/>
    <mergeCell ref="C2314:D2314"/>
    <mergeCell ref="C2315:D2315"/>
    <mergeCell ref="C2318:D2318"/>
    <mergeCell ref="C2319:D2319"/>
    <mergeCell ref="C2320:D2320"/>
    <mergeCell ref="C2321:D2321"/>
    <mergeCell ref="C2304:D2304"/>
    <mergeCell ref="C2305:D2305"/>
    <mergeCell ref="C2307:D2307"/>
    <mergeCell ref="B2308:B2311"/>
    <mergeCell ref="C2312:D2312"/>
    <mergeCell ref="C2313:D2313"/>
    <mergeCell ref="C2296:D2296"/>
    <mergeCell ref="C2299:D2299"/>
    <mergeCell ref="C2300:D2300"/>
    <mergeCell ref="C2301:D2301"/>
    <mergeCell ref="C2302:D2302"/>
    <mergeCell ref="C2303:D2303"/>
    <mergeCell ref="C2286:D2286"/>
    <mergeCell ref="C2288:D2288"/>
    <mergeCell ref="B2289:B2292"/>
    <mergeCell ref="C2293:D2293"/>
    <mergeCell ref="C2294:D2294"/>
    <mergeCell ref="C2295:D2295"/>
    <mergeCell ref="C2280:D2280"/>
    <mergeCell ref="C2281:D2281"/>
    <mergeCell ref="C2282:D2282"/>
    <mergeCell ref="C2283:D2283"/>
    <mergeCell ref="C2284:D2284"/>
    <mergeCell ref="C2285:D2285"/>
    <mergeCell ref="C2269:D2269"/>
    <mergeCell ref="B2270:B2273"/>
    <mergeCell ref="C2274:D2274"/>
    <mergeCell ref="C2275:D2275"/>
    <mergeCell ref="C2276:D2276"/>
    <mergeCell ref="C2277:D2277"/>
    <mergeCell ref="C2262:D2262"/>
    <mergeCell ref="C2263:D2263"/>
    <mergeCell ref="C2264:D2264"/>
    <mergeCell ref="C2265:D2265"/>
    <mergeCell ref="C2266:D2266"/>
    <mergeCell ref="C2267:D2267"/>
    <mergeCell ref="B2251:B2254"/>
    <mergeCell ref="C2255:D2255"/>
    <mergeCell ref="C2256:D2256"/>
    <mergeCell ref="C2257:D2257"/>
    <mergeCell ref="C2258:D2258"/>
    <mergeCell ref="C2261:D2261"/>
    <mergeCell ref="C2244:D2244"/>
    <mergeCell ref="C2245:D2245"/>
    <mergeCell ref="C2246:D2246"/>
    <mergeCell ref="C2247:D2247"/>
    <mergeCell ref="C2248:D2248"/>
    <mergeCell ref="C2250:D2250"/>
    <mergeCell ref="C2236:D2236"/>
    <mergeCell ref="C2237:D2237"/>
    <mergeCell ref="C2238:D2238"/>
    <mergeCell ref="C2239:D2239"/>
    <mergeCell ref="C2242:D2242"/>
    <mergeCell ref="C2243:D2243"/>
    <mergeCell ref="C2226:D2226"/>
    <mergeCell ref="C2227:D2227"/>
    <mergeCell ref="C2228:D2228"/>
    <mergeCell ref="C2229:D2229"/>
    <mergeCell ref="C2231:D2231"/>
    <mergeCell ref="B2232:B2235"/>
    <mergeCell ref="C2218:D2218"/>
    <mergeCell ref="C2219:D2219"/>
    <mergeCell ref="C2220:D2220"/>
    <mergeCell ref="C2223:D2223"/>
    <mergeCell ref="C2224:D2224"/>
    <mergeCell ref="C2225:D2225"/>
    <mergeCell ref="C2208:D2208"/>
    <mergeCell ref="C2209:D2209"/>
    <mergeCell ref="C2210:D2210"/>
    <mergeCell ref="C2212:D2212"/>
    <mergeCell ref="B2213:B2216"/>
    <mergeCell ref="C2217:D2217"/>
    <mergeCell ref="C2200:D2200"/>
    <mergeCell ref="C2201:D2201"/>
    <mergeCell ref="C2204:D2204"/>
    <mergeCell ref="C2205:D2205"/>
    <mergeCell ref="C2206:D2206"/>
    <mergeCell ref="C2207:D2207"/>
    <mergeCell ref="C2190:D2190"/>
    <mergeCell ref="C2191:D2191"/>
    <mergeCell ref="C2193:D2193"/>
    <mergeCell ref="B2194:B2197"/>
    <mergeCell ref="C2198:D2198"/>
    <mergeCell ref="C2199:D2199"/>
    <mergeCell ref="C2182:D2182"/>
    <mergeCell ref="C2185:D2185"/>
    <mergeCell ref="C2186:D2186"/>
    <mergeCell ref="C2187:D2187"/>
    <mergeCell ref="C2188:D2188"/>
    <mergeCell ref="C2189:D2189"/>
    <mergeCell ref="C2172:D2172"/>
    <mergeCell ref="C2174:D2174"/>
    <mergeCell ref="B2175:B2178"/>
    <mergeCell ref="C2179:D2179"/>
    <mergeCell ref="C2180:D2180"/>
    <mergeCell ref="C2181:D2181"/>
    <mergeCell ref="C2166:D2166"/>
    <mergeCell ref="C2167:D2167"/>
    <mergeCell ref="C2168:D2168"/>
    <mergeCell ref="C2169:D2169"/>
    <mergeCell ref="C2170:D2170"/>
    <mergeCell ref="C2171:D2171"/>
    <mergeCell ref="C2155:D2155"/>
    <mergeCell ref="B2156:B2159"/>
    <mergeCell ref="C2160:D2160"/>
    <mergeCell ref="C2161:D2161"/>
    <mergeCell ref="C2162:D2162"/>
    <mergeCell ref="C2163:D2163"/>
    <mergeCell ref="C2148:D2148"/>
    <mergeCell ref="C2149:D2149"/>
    <mergeCell ref="C2150:D2150"/>
    <mergeCell ref="C2151:D2151"/>
    <mergeCell ref="C2152:D2152"/>
    <mergeCell ref="C2153:D2153"/>
    <mergeCell ref="B2137:B2140"/>
    <mergeCell ref="C2141:D2141"/>
    <mergeCell ref="C2142:D2142"/>
    <mergeCell ref="C2143:D2143"/>
    <mergeCell ref="C2144:D2144"/>
    <mergeCell ref="C2147:D2147"/>
    <mergeCell ref="C2130:D2130"/>
    <mergeCell ref="C2131:D2131"/>
    <mergeCell ref="C2132:D2132"/>
    <mergeCell ref="C2133:D2133"/>
    <mergeCell ref="C2134:D2134"/>
    <mergeCell ref="C2136:D2136"/>
    <mergeCell ref="C2122:D2122"/>
    <mergeCell ref="C2123:D2123"/>
    <mergeCell ref="C2124:D2124"/>
    <mergeCell ref="C2125:D2125"/>
    <mergeCell ref="C2128:D2128"/>
    <mergeCell ref="C2129:D2129"/>
    <mergeCell ref="C2113:D2113"/>
    <mergeCell ref="C2114:D2114"/>
    <mergeCell ref="C2115:D2115"/>
    <mergeCell ref="C2116:D2116"/>
    <mergeCell ref="C2118:D2118"/>
    <mergeCell ref="B2119:B2121"/>
    <mergeCell ref="C2105:D2105"/>
    <mergeCell ref="C2106:D2106"/>
    <mergeCell ref="C2107:D2107"/>
    <mergeCell ref="C2110:D2110"/>
    <mergeCell ref="C2111:D2111"/>
    <mergeCell ref="C2112:D2112"/>
    <mergeCell ref="C2095:D2095"/>
    <mergeCell ref="C2096:D2096"/>
    <mergeCell ref="C2097:D2097"/>
    <mergeCell ref="C2099:D2099"/>
    <mergeCell ref="B2100:B2103"/>
    <mergeCell ref="C2104:D2104"/>
    <mergeCell ref="C2087:D2087"/>
    <mergeCell ref="C2088:D2088"/>
    <mergeCell ref="C2091:D2091"/>
    <mergeCell ref="C2092:D2092"/>
    <mergeCell ref="C2093:D2093"/>
    <mergeCell ref="C2094:D2094"/>
    <mergeCell ref="C2077:D2077"/>
    <mergeCell ref="C2078:D2078"/>
    <mergeCell ref="C2080:D2080"/>
    <mergeCell ref="B2081:B2084"/>
    <mergeCell ref="C2085:D2085"/>
    <mergeCell ref="C2086:D2086"/>
    <mergeCell ref="C2069:D2069"/>
    <mergeCell ref="C2072:D2072"/>
    <mergeCell ref="C2073:D2073"/>
    <mergeCell ref="C2074:D2074"/>
    <mergeCell ref="C2075:D2075"/>
    <mergeCell ref="C2076:D2076"/>
    <mergeCell ref="C2059:D2059"/>
    <mergeCell ref="C2061:D2061"/>
    <mergeCell ref="B2062:B2065"/>
    <mergeCell ref="C2066:D2066"/>
    <mergeCell ref="C2067:D2067"/>
    <mergeCell ref="C2068:D2068"/>
    <mergeCell ref="C2053:D2053"/>
    <mergeCell ref="C2054:D2054"/>
    <mergeCell ref="C2055:D2055"/>
    <mergeCell ref="C2056:D2056"/>
    <mergeCell ref="C2057:D2057"/>
    <mergeCell ref="C2058:D2058"/>
    <mergeCell ref="C2038:D2038"/>
    <mergeCell ref="B2039:B2046"/>
    <mergeCell ref="C2047:D2047"/>
    <mergeCell ref="C2048:D2048"/>
    <mergeCell ref="C2049:D2049"/>
    <mergeCell ref="C2050:D2050"/>
    <mergeCell ref="C2031:D2031"/>
    <mergeCell ref="C2032:D2032"/>
    <mergeCell ref="C2033:D2033"/>
    <mergeCell ref="C2034:D2034"/>
    <mergeCell ref="C2035:D2035"/>
    <mergeCell ref="C2036:D2036"/>
    <mergeCell ref="B2018:B2023"/>
    <mergeCell ref="C2024:D2024"/>
    <mergeCell ref="C2025:D2025"/>
    <mergeCell ref="C2026:D2026"/>
    <mergeCell ref="C2027:D2027"/>
    <mergeCell ref="C2030:D2030"/>
    <mergeCell ref="C2011:D2011"/>
    <mergeCell ref="C2012:D2012"/>
    <mergeCell ref="C2013:D2013"/>
    <mergeCell ref="C2014:D2014"/>
    <mergeCell ref="C2015:D2015"/>
    <mergeCell ref="C2017:D2017"/>
    <mergeCell ref="C2003:D2003"/>
    <mergeCell ref="C2004:D2004"/>
    <mergeCell ref="C2005:D2005"/>
    <mergeCell ref="C2006:D2006"/>
    <mergeCell ref="C2009:D2009"/>
    <mergeCell ref="C2010:D2010"/>
    <mergeCell ref="C1991:D1991"/>
    <mergeCell ref="C1992:D1992"/>
    <mergeCell ref="C1993:D1993"/>
    <mergeCell ref="C1994:D1994"/>
    <mergeCell ref="C1996:D1996"/>
    <mergeCell ref="B1997:B2002"/>
    <mergeCell ref="C1983:D1983"/>
    <mergeCell ref="C1984:D1984"/>
    <mergeCell ref="C1985:D1985"/>
    <mergeCell ref="C1988:D1988"/>
    <mergeCell ref="C1989:D1989"/>
    <mergeCell ref="C1990:D1990"/>
    <mergeCell ref="C1973:D1973"/>
    <mergeCell ref="C1974:D1974"/>
    <mergeCell ref="C1975:D1975"/>
    <mergeCell ref="C1977:D1977"/>
    <mergeCell ref="B1978:B1981"/>
    <mergeCell ref="C1982:D1982"/>
    <mergeCell ref="C1965:D1965"/>
    <mergeCell ref="C1966:D1966"/>
    <mergeCell ref="C1969:D1969"/>
    <mergeCell ref="C1970:D1970"/>
    <mergeCell ref="C1971:D1971"/>
    <mergeCell ref="C1972:D1972"/>
    <mergeCell ref="C1951:D1951"/>
    <mergeCell ref="C1952:D1952"/>
    <mergeCell ref="C1954:D1954"/>
    <mergeCell ref="B1955:B1962"/>
    <mergeCell ref="C1963:D1963"/>
    <mergeCell ref="C1964:D1964"/>
    <mergeCell ref="C1943:D1943"/>
    <mergeCell ref="C1946:D1946"/>
    <mergeCell ref="C1947:D1947"/>
    <mergeCell ref="C1948:D1948"/>
    <mergeCell ref="C1949:D1949"/>
    <mergeCell ref="C1950:D1950"/>
    <mergeCell ref="C1932:D1932"/>
    <mergeCell ref="C1934:D1934"/>
    <mergeCell ref="B1935:B1939"/>
    <mergeCell ref="C1940:D1940"/>
    <mergeCell ref="C1941:D1941"/>
    <mergeCell ref="C1942:D1942"/>
    <mergeCell ref="C1926:D1926"/>
    <mergeCell ref="C1927:D1927"/>
    <mergeCell ref="C1928:D1928"/>
    <mergeCell ref="C1929:D1929"/>
    <mergeCell ref="C1930:D1930"/>
    <mergeCell ref="C1931:D1931"/>
    <mergeCell ref="C1909:D1909"/>
    <mergeCell ref="B1910:B1919"/>
    <mergeCell ref="C1920:D1920"/>
    <mergeCell ref="C1921:D1921"/>
    <mergeCell ref="C1922:D1922"/>
    <mergeCell ref="C1923:D1923"/>
    <mergeCell ref="C1902:D1902"/>
    <mergeCell ref="C1903:D1903"/>
    <mergeCell ref="C1904:D1904"/>
    <mergeCell ref="C1905:D1905"/>
    <mergeCell ref="C1906:D1906"/>
    <mergeCell ref="C1907:D1907"/>
    <mergeCell ref="B1887:B1894"/>
    <mergeCell ref="C1895:D1895"/>
    <mergeCell ref="C1896:D1896"/>
    <mergeCell ref="C1897:D1897"/>
    <mergeCell ref="C1898:D1898"/>
    <mergeCell ref="C1901:D1901"/>
    <mergeCell ref="C1880:D1880"/>
    <mergeCell ref="C1881:D1881"/>
    <mergeCell ref="C1882:D1882"/>
    <mergeCell ref="C1883:D1883"/>
    <mergeCell ref="C1884:D1884"/>
    <mergeCell ref="C1886:D1886"/>
    <mergeCell ref="C1872:D1872"/>
    <mergeCell ref="C1873:D1873"/>
    <mergeCell ref="C1874:D1874"/>
    <mergeCell ref="C1875:D1875"/>
    <mergeCell ref="C1878:D1878"/>
    <mergeCell ref="C1879:D1879"/>
    <mergeCell ref="C1844:D1844"/>
    <mergeCell ref="C1845:D1845"/>
    <mergeCell ref="C1846:D1846"/>
    <mergeCell ref="C1847:D1847"/>
    <mergeCell ref="C1849:D1849"/>
    <mergeCell ref="B1850:B1871"/>
    <mergeCell ref="C1836:D1836"/>
    <mergeCell ref="C1837:D1837"/>
    <mergeCell ref="C1838:D1838"/>
    <mergeCell ref="C1841:D1841"/>
    <mergeCell ref="C1842:D1842"/>
    <mergeCell ref="C1843:D1843"/>
    <mergeCell ref="C1825:D1825"/>
    <mergeCell ref="C1826:D1826"/>
    <mergeCell ref="C1827:D1827"/>
    <mergeCell ref="C1829:D1829"/>
    <mergeCell ref="B1830:B1834"/>
    <mergeCell ref="C1835:D1835"/>
    <mergeCell ref="C1817:D1817"/>
    <mergeCell ref="C1818:D1818"/>
    <mergeCell ref="C1821:D1821"/>
    <mergeCell ref="C1822:D1822"/>
    <mergeCell ref="C1823:D1823"/>
    <mergeCell ref="C1824:D1824"/>
    <mergeCell ref="C1808:D1808"/>
    <mergeCell ref="C1809:D1809"/>
    <mergeCell ref="C1811:D1811"/>
    <mergeCell ref="B1812:B1814"/>
    <mergeCell ref="C1815:D1815"/>
    <mergeCell ref="C1816:D1816"/>
    <mergeCell ref="C1800:D1800"/>
    <mergeCell ref="C1803:D1803"/>
    <mergeCell ref="C1804:D1804"/>
    <mergeCell ref="C1805:D1805"/>
    <mergeCell ref="C1806:D1806"/>
    <mergeCell ref="C1807:D1807"/>
    <mergeCell ref="C1791:D1791"/>
    <mergeCell ref="C1792:D1792"/>
    <mergeCell ref="B1793:B1796"/>
    <mergeCell ref="C1797:D1797"/>
    <mergeCell ref="C1798:D1798"/>
    <mergeCell ref="C1799:D1799"/>
    <mergeCell ref="C1785:D1785"/>
    <mergeCell ref="C1786:D1786"/>
    <mergeCell ref="C1787:D1787"/>
    <mergeCell ref="C1788:D1788"/>
    <mergeCell ref="C1789:D1789"/>
    <mergeCell ref="C1790:D1790"/>
    <mergeCell ref="B1774:B1776"/>
    <mergeCell ref="C1777:D1777"/>
    <mergeCell ref="C1778:D1778"/>
    <mergeCell ref="C1779:D1779"/>
    <mergeCell ref="C1780:D1780"/>
    <mergeCell ref="C1784:D1784"/>
    <mergeCell ref="C1768:D1768"/>
    <mergeCell ref="C1769:D1769"/>
    <mergeCell ref="C1770:D1770"/>
    <mergeCell ref="C1771:D1771"/>
    <mergeCell ref="C1772:D1772"/>
    <mergeCell ref="C1773:D1773"/>
    <mergeCell ref="C1761:D1761"/>
    <mergeCell ref="C1762:D1762"/>
    <mergeCell ref="C1763:D1763"/>
    <mergeCell ref="C1765:D1765"/>
    <mergeCell ref="C1766:D1766"/>
    <mergeCell ref="C1767:D1767"/>
    <mergeCell ref="C1753:D1753"/>
    <mergeCell ref="C1754:D1754"/>
    <mergeCell ref="C1755:D1755"/>
    <mergeCell ref="C1756:D1756"/>
    <mergeCell ref="B1757:B1759"/>
    <mergeCell ref="C1760:D1760"/>
    <mergeCell ref="C1746:D1746"/>
    <mergeCell ref="C1748:D1748"/>
    <mergeCell ref="C1749:D1749"/>
    <mergeCell ref="C1750:D1750"/>
    <mergeCell ref="C1751:D1751"/>
    <mergeCell ref="C1752:D1752"/>
    <mergeCell ref="C1738:D1738"/>
    <mergeCell ref="C1739:D1739"/>
    <mergeCell ref="B1740:B1742"/>
    <mergeCell ref="C1743:D1743"/>
    <mergeCell ref="C1744:D1744"/>
    <mergeCell ref="C1745:D1745"/>
    <mergeCell ref="C1732:D1732"/>
    <mergeCell ref="C1733:D1733"/>
    <mergeCell ref="C1734:D1734"/>
    <mergeCell ref="C1735:D1735"/>
    <mergeCell ref="C1736:D1736"/>
    <mergeCell ref="C1737:D1737"/>
    <mergeCell ref="B1723:B1725"/>
    <mergeCell ref="C1726:D1726"/>
    <mergeCell ref="C1727:D1727"/>
    <mergeCell ref="C1728:D1728"/>
    <mergeCell ref="C1729:D1729"/>
    <mergeCell ref="C1731:D1731"/>
    <mergeCell ref="C1717:D1717"/>
    <mergeCell ref="C1718:D1718"/>
    <mergeCell ref="C1719:D1719"/>
    <mergeCell ref="C1720:D1720"/>
    <mergeCell ref="C1721:D1721"/>
    <mergeCell ref="C1722:D1722"/>
    <mergeCell ref="C1710:D1710"/>
    <mergeCell ref="C1711:D1711"/>
    <mergeCell ref="C1712:D1712"/>
    <mergeCell ref="C1714:D1714"/>
    <mergeCell ref="C1715:D1715"/>
    <mergeCell ref="C1716:D1716"/>
    <mergeCell ref="C1702:D1702"/>
    <mergeCell ref="C1703:D1703"/>
    <mergeCell ref="C1704:D1704"/>
    <mergeCell ref="C1705:D1705"/>
    <mergeCell ref="B1706:B1708"/>
    <mergeCell ref="C1709:D1709"/>
    <mergeCell ref="C1695:D1695"/>
    <mergeCell ref="C1697:D1697"/>
    <mergeCell ref="C1698:D1698"/>
    <mergeCell ref="C1699:D1699"/>
    <mergeCell ref="C1700:D1700"/>
    <mergeCell ref="C1701:D1701"/>
    <mergeCell ref="C1687:D1687"/>
    <mergeCell ref="C1688:D1688"/>
    <mergeCell ref="B1689:B1691"/>
    <mergeCell ref="C1692:D1692"/>
    <mergeCell ref="C1693:D1693"/>
    <mergeCell ref="C1694:D1694"/>
    <mergeCell ref="C1681:D1681"/>
    <mergeCell ref="C1682:D1682"/>
    <mergeCell ref="C1683:D1683"/>
    <mergeCell ref="C1684:D1684"/>
    <mergeCell ref="C1685:D1685"/>
    <mergeCell ref="C1686:D1686"/>
    <mergeCell ref="B1670:B1674"/>
    <mergeCell ref="C1675:D1675"/>
    <mergeCell ref="C1676:D1676"/>
    <mergeCell ref="C1677:D1677"/>
    <mergeCell ref="C1678:D1678"/>
    <mergeCell ref="C1680:D1680"/>
    <mergeCell ref="C1664:D1664"/>
    <mergeCell ref="C1665:D1665"/>
    <mergeCell ref="C1666:D1666"/>
    <mergeCell ref="C1667:D1667"/>
    <mergeCell ref="C1668:D1668"/>
    <mergeCell ref="C1669:D1669"/>
    <mergeCell ref="C1657:D1657"/>
    <mergeCell ref="C1658:D1658"/>
    <mergeCell ref="C1659:D1659"/>
    <mergeCell ref="C1661:D1661"/>
    <mergeCell ref="C1662:D1662"/>
    <mergeCell ref="C1663:D1663"/>
    <mergeCell ref="C1649:D1649"/>
    <mergeCell ref="C1650:D1650"/>
    <mergeCell ref="C1651:D1651"/>
    <mergeCell ref="C1652:D1652"/>
    <mergeCell ref="B1653:B1655"/>
    <mergeCell ref="C1656:D1656"/>
    <mergeCell ref="C1642:D1642"/>
    <mergeCell ref="C1644:D1644"/>
    <mergeCell ref="C1645:D1645"/>
    <mergeCell ref="C1646:D1646"/>
    <mergeCell ref="C1647:D1647"/>
    <mergeCell ref="C1648:D1648"/>
    <mergeCell ref="C1634:D1634"/>
    <mergeCell ref="C1635:D1635"/>
    <mergeCell ref="B1636:B1638"/>
    <mergeCell ref="C1639:D1639"/>
    <mergeCell ref="C1640:D1640"/>
    <mergeCell ref="C1641:D1641"/>
    <mergeCell ref="C1628:D1628"/>
    <mergeCell ref="C1629:D1629"/>
    <mergeCell ref="C1630:D1630"/>
    <mergeCell ref="C1631:D1631"/>
    <mergeCell ref="C1632:D1632"/>
    <mergeCell ref="C1633:D1633"/>
    <mergeCell ref="B1619:B1621"/>
    <mergeCell ref="C1622:D1622"/>
    <mergeCell ref="C1623:D1623"/>
    <mergeCell ref="C1624:D1624"/>
    <mergeCell ref="C1625:D1625"/>
    <mergeCell ref="C1627:D1627"/>
    <mergeCell ref="C1613:D1613"/>
    <mergeCell ref="C1614:D1614"/>
    <mergeCell ref="C1615:D1615"/>
    <mergeCell ref="C1616:D1616"/>
    <mergeCell ref="C1617:D1617"/>
    <mergeCell ref="C1618:D1618"/>
    <mergeCell ref="C1606:D1606"/>
    <mergeCell ref="C1607:D1607"/>
    <mergeCell ref="C1608:D1608"/>
    <mergeCell ref="C1610:D1610"/>
    <mergeCell ref="C1611:D1611"/>
    <mergeCell ref="C1612:D1612"/>
    <mergeCell ref="C1598:D1598"/>
    <mergeCell ref="C1599:D1599"/>
    <mergeCell ref="C1600:D1600"/>
    <mergeCell ref="C1601:D1601"/>
    <mergeCell ref="B1602:B1604"/>
    <mergeCell ref="C1605:D1605"/>
    <mergeCell ref="C1591:D1591"/>
    <mergeCell ref="C1593:D1593"/>
    <mergeCell ref="C1594:D1594"/>
    <mergeCell ref="C1595:D1595"/>
    <mergeCell ref="C1596:D1596"/>
    <mergeCell ref="C1597:D1597"/>
    <mergeCell ref="C1583:D1583"/>
    <mergeCell ref="C1584:D1584"/>
    <mergeCell ref="B1585:B1587"/>
    <mergeCell ref="C1588:D1588"/>
    <mergeCell ref="C1589:D1589"/>
    <mergeCell ref="C1590:D1590"/>
    <mergeCell ref="C1577:D1577"/>
    <mergeCell ref="C1578:D1578"/>
    <mergeCell ref="C1579:D1579"/>
    <mergeCell ref="C1580:D1580"/>
    <mergeCell ref="C1581:D1581"/>
    <mergeCell ref="C1582:D1582"/>
    <mergeCell ref="B1568:B1570"/>
    <mergeCell ref="C1571:D1571"/>
    <mergeCell ref="C1572:D1572"/>
    <mergeCell ref="C1573:D1573"/>
    <mergeCell ref="C1574:D1574"/>
    <mergeCell ref="C1576:D1576"/>
    <mergeCell ref="C1562:D1562"/>
    <mergeCell ref="C1563:D1563"/>
    <mergeCell ref="C1564:D1564"/>
    <mergeCell ref="C1565:D1565"/>
    <mergeCell ref="C1566:D1566"/>
    <mergeCell ref="C1567:D1567"/>
    <mergeCell ref="C1555:D1555"/>
    <mergeCell ref="C1556:D1556"/>
    <mergeCell ref="C1557:D1557"/>
    <mergeCell ref="C1559:D1559"/>
    <mergeCell ref="C1560:D1560"/>
    <mergeCell ref="C1561:D1561"/>
    <mergeCell ref="C1545:D1545"/>
    <mergeCell ref="C1546:D1546"/>
    <mergeCell ref="C1547:D1547"/>
    <mergeCell ref="C1548:D1548"/>
    <mergeCell ref="B1549:B1553"/>
    <mergeCell ref="C1554:D1554"/>
    <mergeCell ref="C1538:D1538"/>
    <mergeCell ref="C1540:D1540"/>
    <mergeCell ref="C1541:D1541"/>
    <mergeCell ref="C1542:D1542"/>
    <mergeCell ref="C1543:D1543"/>
    <mergeCell ref="C1544:D1544"/>
    <mergeCell ref="C1528:D1528"/>
    <mergeCell ref="C1529:D1529"/>
    <mergeCell ref="B1530:B1534"/>
    <mergeCell ref="C1535:D1535"/>
    <mergeCell ref="C1536:D1536"/>
    <mergeCell ref="C1537:D1537"/>
    <mergeCell ref="C1522:D1522"/>
    <mergeCell ref="C1523:D1523"/>
    <mergeCell ref="C1524:D1524"/>
    <mergeCell ref="C1525:D1525"/>
    <mergeCell ref="C1526:D1526"/>
    <mergeCell ref="C1527:D1527"/>
    <mergeCell ref="B1512:B1515"/>
    <mergeCell ref="C1516:D1516"/>
    <mergeCell ref="C1517:D1517"/>
    <mergeCell ref="C1518:D1518"/>
    <mergeCell ref="C1519:D1519"/>
    <mergeCell ref="C1521:D1521"/>
    <mergeCell ref="C1506:D1506"/>
    <mergeCell ref="C1507:D1507"/>
    <mergeCell ref="C1508:D1508"/>
    <mergeCell ref="C1509:D1509"/>
    <mergeCell ref="C1510:D1510"/>
    <mergeCell ref="C1511:D1511"/>
    <mergeCell ref="C1499:D1499"/>
    <mergeCell ref="C1500:D1500"/>
    <mergeCell ref="C1501:D1501"/>
    <mergeCell ref="C1503:D1503"/>
    <mergeCell ref="C1504:D1504"/>
    <mergeCell ref="C1505:D1505"/>
    <mergeCell ref="C1490:D1490"/>
    <mergeCell ref="C1491:D1491"/>
    <mergeCell ref="C1492:D1492"/>
    <mergeCell ref="C1493:D1493"/>
    <mergeCell ref="B1494:B1497"/>
    <mergeCell ref="C1498:D1498"/>
    <mergeCell ref="C1483:D1483"/>
    <mergeCell ref="C1485:D1485"/>
    <mergeCell ref="C1486:D1486"/>
    <mergeCell ref="C1487:D1487"/>
    <mergeCell ref="C1488:D1488"/>
    <mergeCell ref="C1489:D1489"/>
    <mergeCell ref="C1474:D1474"/>
    <mergeCell ref="C1475:D1475"/>
    <mergeCell ref="B1476:B1479"/>
    <mergeCell ref="C1480:D1480"/>
    <mergeCell ref="C1481:D1481"/>
    <mergeCell ref="C1482:D1482"/>
    <mergeCell ref="C1468:D1468"/>
    <mergeCell ref="C1469:D1469"/>
    <mergeCell ref="C1470:D1470"/>
    <mergeCell ref="C1471:D1471"/>
    <mergeCell ref="C1472:D1472"/>
    <mergeCell ref="C1473:D1473"/>
    <mergeCell ref="B1458:B1461"/>
    <mergeCell ref="C1462:D1462"/>
    <mergeCell ref="C1463:D1463"/>
    <mergeCell ref="C1464:D1464"/>
    <mergeCell ref="C1465:D1465"/>
    <mergeCell ref="C1467:D1467"/>
    <mergeCell ref="C1452:D1452"/>
    <mergeCell ref="C1453:D1453"/>
    <mergeCell ref="C1454:D1454"/>
    <mergeCell ref="C1455:D1455"/>
    <mergeCell ref="C1456:D1456"/>
    <mergeCell ref="C1457:D1457"/>
    <mergeCell ref="C1445:D1445"/>
    <mergeCell ref="C1446:D1446"/>
    <mergeCell ref="C1447:D1447"/>
    <mergeCell ref="C1449:D1449"/>
    <mergeCell ref="C1450:D1450"/>
    <mergeCell ref="C1451:D1451"/>
    <mergeCell ref="C1436:D1436"/>
    <mergeCell ref="C1437:D1437"/>
    <mergeCell ref="C1438:D1438"/>
    <mergeCell ref="C1439:D1439"/>
    <mergeCell ref="B1440:B1443"/>
    <mergeCell ref="C1444:D1444"/>
    <mergeCell ref="C1429:D1429"/>
    <mergeCell ref="C1431:D1431"/>
    <mergeCell ref="C1432:D1432"/>
    <mergeCell ref="C1433:D1433"/>
    <mergeCell ref="C1434:D1434"/>
    <mergeCell ref="C1435:D1435"/>
    <mergeCell ref="C1420:D1420"/>
    <mergeCell ref="C1421:D1421"/>
    <mergeCell ref="B1422:B1425"/>
    <mergeCell ref="C1426:D1426"/>
    <mergeCell ref="C1427:D1427"/>
    <mergeCell ref="C1428:D1428"/>
    <mergeCell ref="C1414:D1414"/>
    <mergeCell ref="C1415:D1415"/>
    <mergeCell ref="C1416:D1416"/>
    <mergeCell ref="C1417:D1417"/>
    <mergeCell ref="C1418:D1418"/>
    <mergeCell ref="C1419:D1419"/>
    <mergeCell ref="B1404:B1407"/>
    <mergeCell ref="C1408:D1408"/>
    <mergeCell ref="C1409:D1409"/>
    <mergeCell ref="C1410:D1410"/>
    <mergeCell ref="C1411:D1411"/>
    <mergeCell ref="C1413:D1413"/>
    <mergeCell ref="C1398:D1398"/>
    <mergeCell ref="C1399:D1399"/>
    <mergeCell ref="C1400:D1400"/>
    <mergeCell ref="C1401:D1401"/>
    <mergeCell ref="C1402:D1402"/>
    <mergeCell ref="C1403:D1403"/>
    <mergeCell ref="C1391:D1391"/>
    <mergeCell ref="C1392:D1392"/>
    <mergeCell ref="C1393:D1393"/>
    <mergeCell ref="C1395:D1395"/>
    <mergeCell ref="C1396:D1396"/>
    <mergeCell ref="C1397:D1397"/>
    <mergeCell ref="C1382:D1382"/>
    <mergeCell ref="C1383:D1383"/>
    <mergeCell ref="C1384:D1384"/>
    <mergeCell ref="C1385:D1385"/>
    <mergeCell ref="B1386:B1389"/>
    <mergeCell ref="C1390:D1390"/>
    <mergeCell ref="C1375:D1375"/>
    <mergeCell ref="C1377:D1377"/>
    <mergeCell ref="C1378:D1378"/>
    <mergeCell ref="C1379:D1379"/>
    <mergeCell ref="C1380:D1380"/>
    <mergeCell ref="C1381:D1381"/>
    <mergeCell ref="C1366:D1366"/>
    <mergeCell ref="C1367:D1367"/>
    <mergeCell ref="B1368:B1371"/>
    <mergeCell ref="C1372:D1372"/>
    <mergeCell ref="C1373:D1373"/>
    <mergeCell ref="C1374:D1374"/>
    <mergeCell ref="C1360:D1360"/>
    <mergeCell ref="C1361:D1361"/>
    <mergeCell ref="C1362:D1362"/>
    <mergeCell ref="C1363:D1363"/>
    <mergeCell ref="C1364:D1364"/>
    <mergeCell ref="C1365:D1365"/>
    <mergeCell ref="B1350:B1353"/>
    <mergeCell ref="C1354:D1354"/>
    <mergeCell ref="C1355:D1355"/>
    <mergeCell ref="C1356:D1356"/>
    <mergeCell ref="C1357:D1357"/>
    <mergeCell ref="C1359:D1359"/>
    <mergeCell ref="C1344:D1344"/>
    <mergeCell ref="C1345:D1345"/>
    <mergeCell ref="C1346:D1346"/>
    <mergeCell ref="C1347:D1347"/>
    <mergeCell ref="C1348:D1348"/>
    <mergeCell ref="C1349:D1349"/>
    <mergeCell ref="C1337:D1337"/>
    <mergeCell ref="C1338:D1338"/>
    <mergeCell ref="C1339:D1339"/>
    <mergeCell ref="C1341:D1341"/>
    <mergeCell ref="C1342:D1342"/>
    <mergeCell ref="C1343:D1343"/>
    <mergeCell ref="C1326:D1326"/>
    <mergeCell ref="C1327:D1327"/>
    <mergeCell ref="C1328:D1328"/>
    <mergeCell ref="C1329:D1329"/>
    <mergeCell ref="B1330:B1335"/>
    <mergeCell ref="C1336:D1336"/>
    <mergeCell ref="C1319:D1319"/>
    <mergeCell ref="C1321:D1321"/>
    <mergeCell ref="C1322:D1322"/>
    <mergeCell ref="C1323:D1323"/>
    <mergeCell ref="C1324:D1324"/>
    <mergeCell ref="C1325:D1325"/>
    <mergeCell ref="C1308:D1308"/>
    <mergeCell ref="C1309:D1309"/>
    <mergeCell ref="B1310:B1315"/>
    <mergeCell ref="C1316:D1316"/>
    <mergeCell ref="C1317:D1317"/>
    <mergeCell ref="C1318:D1318"/>
    <mergeCell ref="C1302:D1302"/>
    <mergeCell ref="C1303:D1303"/>
    <mergeCell ref="C1304:D1304"/>
    <mergeCell ref="C1305:D1305"/>
    <mergeCell ref="C1306:D1306"/>
    <mergeCell ref="C1307:D1307"/>
    <mergeCell ref="B1291:B1295"/>
    <mergeCell ref="C1296:D1296"/>
    <mergeCell ref="C1297:D1297"/>
    <mergeCell ref="C1298:D1298"/>
    <mergeCell ref="C1299:D1299"/>
    <mergeCell ref="C1301:D1301"/>
    <mergeCell ref="C1285:D1285"/>
    <mergeCell ref="C1286:D1286"/>
    <mergeCell ref="C1287:D1287"/>
    <mergeCell ref="C1288:D1288"/>
    <mergeCell ref="C1289:D1289"/>
    <mergeCell ref="C1290:D1290"/>
    <mergeCell ref="C1278:D1278"/>
    <mergeCell ref="C1279:D1279"/>
    <mergeCell ref="C1280:D1280"/>
    <mergeCell ref="C1282:D1282"/>
    <mergeCell ref="C1283:D1283"/>
    <mergeCell ref="C1284:D1284"/>
    <mergeCell ref="C1268:D1268"/>
    <mergeCell ref="C1269:D1269"/>
    <mergeCell ref="C1270:D1270"/>
    <mergeCell ref="C1271:D1271"/>
    <mergeCell ref="B1272:B1276"/>
    <mergeCell ref="C1277:D1277"/>
    <mergeCell ref="C1261:D1261"/>
    <mergeCell ref="C1263:D1263"/>
    <mergeCell ref="C1264:D1264"/>
    <mergeCell ref="C1265:D1265"/>
    <mergeCell ref="C1266:D1266"/>
    <mergeCell ref="C1267:D1267"/>
    <mergeCell ref="C1253:D1253"/>
    <mergeCell ref="C1254:D1254"/>
    <mergeCell ref="B1255:B1257"/>
    <mergeCell ref="C1258:D1258"/>
    <mergeCell ref="C1259:D1259"/>
    <mergeCell ref="C1260:D1260"/>
    <mergeCell ref="C1247:D1247"/>
    <mergeCell ref="C1248:D1248"/>
    <mergeCell ref="C1249:D1249"/>
    <mergeCell ref="C1250:D1250"/>
    <mergeCell ref="C1251:D1251"/>
    <mergeCell ref="C1252:D1252"/>
    <mergeCell ref="B1236:B1240"/>
    <mergeCell ref="C1241:D1241"/>
    <mergeCell ref="C1242:D1242"/>
    <mergeCell ref="C1243:D1243"/>
    <mergeCell ref="C1244:D1244"/>
    <mergeCell ref="C1246:D1246"/>
    <mergeCell ref="C1230:D1230"/>
    <mergeCell ref="C1231:D1231"/>
    <mergeCell ref="C1232:D1232"/>
    <mergeCell ref="C1233:D1233"/>
    <mergeCell ref="C1234:D1234"/>
    <mergeCell ref="C1235:D1235"/>
    <mergeCell ref="C1223:D1223"/>
    <mergeCell ref="C1224:D1224"/>
    <mergeCell ref="C1225:D1225"/>
    <mergeCell ref="C1227:D1227"/>
    <mergeCell ref="C1228:D1228"/>
    <mergeCell ref="C1229:D1229"/>
    <mergeCell ref="C1215:D1215"/>
    <mergeCell ref="C1216:D1216"/>
    <mergeCell ref="C1217:D1217"/>
    <mergeCell ref="C1218:D1218"/>
    <mergeCell ref="B1219:B1221"/>
    <mergeCell ref="C1222:D1222"/>
    <mergeCell ref="C1208:D1208"/>
    <mergeCell ref="C1210:D1210"/>
    <mergeCell ref="C1211:D1211"/>
    <mergeCell ref="C1212:D1212"/>
    <mergeCell ref="C1213:D1213"/>
    <mergeCell ref="C1214:D1214"/>
    <mergeCell ref="C1198:D1198"/>
    <mergeCell ref="C1199:D1199"/>
    <mergeCell ref="B1200:B1204"/>
    <mergeCell ref="C1205:D1205"/>
    <mergeCell ref="C1206:D1206"/>
    <mergeCell ref="C1207:D1207"/>
    <mergeCell ref="C1192:D1192"/>
    <mergeCell ref="C1193:D1193"/>
    <mergeCell ref="C1194:D1194"/>
    <mergeCell ref="C1195:D1195"/>
    <mergeCell ref="C1196:D1196"/>
    <mergeCell ref="C1197:D1197"/>
    <mergeCell ref="B1183:B1185"/>
    <mergeCell ref="C1186:D1186"/>
    <mergeCell ref="C1187:D1187"/>
    <mergeCell ref="C1188:D1188"/>
    <mergeCell ref="C1189:D1189"/>
    <mergeCell ref="C1191:D1191"/>
    <mergeCell ref="C1177:D1177"/>
    <mergeCell ref="C1178:D1178"/>
    <mergeCell ref="C1179:D1179"/>
    <mergeCell ref="C1180:D1180"/>
    <mergeCell ref="C1181:D1181"/>
    <mergeCell ref="C1182:D1182"/>
    <mergeCell ref="C1170:D1170"/>
    <mergeCell ref="C1171:D1171"/>
    <mergeCell ref="C1172:D1172"/>
    <mergeCell ref="C1174:D1174"/>
    <mergeCell ref="C1175:D1175"/>
    <mergeCell ref="C1176:D1176"/>
    <mergeCell ref="C1160:D1160"/>
    <mergeCell ref="C1161:D1161"/>
    <mergeCell ref="C1162:D1162"/>
    <mergeCell ref="C1163:D1163"/>
    <mergeCell ref="B1164:B1168"/>
    <mergeCell ref="C1169:D1169"/>
    <mergeCell ref="C1153:D1153"/>
    <mergeCell ref="C1155:D1155"/>
    <mergeCell ref="C1156:D1156"/>
    <mergeCell ref="C1157:D1157"/>
    <mergeCell ref="C1158:D1158"/>
    <mergeCell ref="C1159:D1159"/>
    <mergeCell ref="C1145:D1145"/>
    <mergeCell ref="C1146:D1146"/>
    <mergeCell ref="B1147:B1149"/>
    <mergeCell ref="C1150:D1150"/>
    <mergeCell ref="C1151:D1151"/>
    <mergeCell ref="C1152:D1152"/>
    <mergeCell ref="C1139:D1139"/>
    <mergeCell ref="C1140:D1140"/>
    <mergeCell ref="C1141:D1141"/>
    <mergeCell ref="C1142:D1142"/>
    <mergeCell ref="C1143:D1143"/>
    <mergeCell ref="C1144:D1144"/>
    <mergeCell ref="B1128:B1132"/>
    <mergeCell ref="C1133:D1133"/>
    <mergeCell ref="C1134:D1134"/>
    <mergeCell ref="C1135:D1135"/>
    <mergeCell ref="C1136:D1136"/>
    <mergeCell ref="C1138:D1138"/>
    <mergeCell ref="C1122:D1122"/>
    <mergeCell ref="C1123:D1123"/>
    <mergeCell ref="C1124:D1124"/>
    <mergeCell ref="C1125:D1125"/>
    <mergeCell ref="C1126:D1126"/>
    <mergeCell ref="C1127:D1127"/>
    <mergeCell ref="C1115:D1115"/>
    <mergeCell ref="C1116:D1116"/>
    <mergeCell ref="C1117:D1117"/>
    <mergeCell ref="C1119:D1119"/>
    <mergeCell ref="C1120:D1120"/>
    <mergeCell ref="C1121:D1121"/>
    <mergeCell ref="C1107:D1107"/>
    <mergeCell ref="C1108:D1108"/>
    <mergeCell ref="C1109:D1109"/>
    <mergeCell ref="C1110:D1110"/>
    <mergeCell ref="B1111:B1113"/>
    <mergeCell ref="C1114:D1114"/>
    <mergeCell ref="C1100:D1100"/>
    <mergeCell ref="C1102:D1102"/>
    <mergeCell ref="C1103:D1103"/>
    <mergeCell ref="C1104:D1104"/>
    <mergeCell ref="C1105:D1105"/>
    <mergeCell ref="C1106:D1106"/>
    <mergeCell ref="C1090:D1090"/>
    <mergeCell ref="C1091:D1091"/>
    <mergeCell ref="B1092:B1096"/>
    <mergeCell ref="C1097:D1097"/>
    <mergeCell ref="C1098:D1098"/>
    <mergeCell ref="C1099:D1099"/>
    <mergeCell ref="C1084:D1084"/>
    <mergeCell ref="C1085:D1085"/>
    <mergeCell ref="C1086:D1086"/>
    <mergeCell ref="C1087:D1087"/>
    <mergeCell ref="C1088:D1088"/>
    <mergeCell ref="C1089:D1089"/>
    <mergeCell ref="B1075:B1077"/>
    <mergeCell ref="C1078:D1078"/>
    <mergeCell ref="C1079:D1079"/>
    <mergeCell ref="C1080:D1080"/>
    <mergeCell ref="C1081:D1081"/>
    <mergeCell ref="C1083:D1083"/>
    <mergeCell ref="C1069:D1069"/>
    <mergeCell ref="C1070:D1070"/>
    <mergeCell ref="C1071:D1071"/>
    <mergeCell ref="C1072:D1072"/>
    <mergeCell ref="C1073:D1073"/>
    <mergeCell ref="C1074:D1074"/>
    <mergeCell ref="C1062:D1062"/>
    <mergeCell ref="C1063:D1063"/>
    <mergeCell ref="C1064:D1064"/>
    <mergeCell ref="C1066:D1066"/>
    <mergeCell ref="C1067:D1067"/>
    <mergeCell ref="C1068:D1068"/>
    <mergeCell ref="C1052:D1052"/>
    <mergeCell ref="C1053:D1053"/>
    <mergeCell ref="C1054:D1054"/>
    <mergeCell ref="C1055:D1055"/>
    <mergeCell ref="B1056:B1060"/>
    <mergeCell ref="C1061:D1061"/>
    <mergeCell ref="C1045:D1045"/>
    <mergeCell ref="C1047:D1047"/>
    <mergeCell ref="C1048:D1048"/>
    <mergeCell ref="C1049:D1049"/>
    <mergeCell ref="C1050:D1050"/>
    <mergeCell ref="C1051:D1051"/>
    <mergeCell ref="C1037:D1037"/>
    <mergeCell ref="C1038:D1038"/>
    <mergeCell ref="B1039:B1041"/>
    <mergeCell ref="C1042:D1042"/>
    <mergeCell ref="C1043:D1043"/>
    <mergeCell ref="C1044:D1044"/>
    <mergeCell ref="C1031:D1031"/>
    <mergeCell ref="C1032:D1032"/>
    <mergeCell ref="C1033:D1033"/>
    <mergeCell ref="C1034:D1034"/>
    <mergeCell ref="C1035:D1035"/>
    <mergeCell ref="C1036:D1036"/>
    <mergeCell ref="B1020:B1024"/>
    <mergeCell ref="C1025:D1025"/>
    <mergeCell ref="C1026:D1026"/>
    <mergeCell ref="C1027:D1027"/>
    <mergeCell ref="C1028:D1028"/>
    <mergeCell ref="C1030:D1030"/>
    <mergeCell ref="C1014:D1014"/>
    <mergeCell ref="C1015:D1015"/>
    <mergeCell ref="C1016:D1016"/>
    <mergeCell ref="C1017:D1017"/>
    <mergeCell ref="C1018:D1018"/>
    <mergeCell ref="C1019:D1019"/>
    <mergeCell ref="C1007:D1007"/>
    <mergeCell ref="C1008:D1008"/>
    <mergeCell ref="C1009:D1009"/>
    <mergeCell ref="C1011:D1011"/>
    <mergeCell ref="C1012:D1012"/>
    <mergeCell ref="C1013:D1013"/>
    <mergeCell ref="C998:D998"/>
    <mergeCell ref="C999:D999"/>
    <mergeCell ref="C1000:D1000"/>
    <mergeCell ref="C1001:D1001"/>
    <mergeCell ref="B1002:B1005"/>
    <mergeCell ref="C1006:D1006"/>
    <mergeCell ref="C991:D991"/>
    <mergeCell ref="C993:D993"/>
    <mergeCell ref="C994:D994"/>
    <mergeCell ref="C995:D995"/>
    <mergeCell ref="C996:D996"/>
    <mergeCell ref="C997:D997"/>
    <mergeCell ref="C983:D983"/>
    <mergeCell ref="C984:D984"/>
    <mergeCell ref="B985:B987"/>
    <mergeCell ref="C988:D988"/>
    <mergeCell ref="C989:D989"/>
    <mergeCell ref="C990:D990"/>
    <mergeCell ref="C977:D977"/>
    <mergeCell ref="C978:D978"/>
    <mergeCell ref="C979:D979"/>
    <mergeCell ref="C980:D980"/>
    <mergeCell ref="C981:D981"/>
    <mergeCell ref="C982:D982"/>
    <mergeCell ref="B965:B970"/>
    <mergeCell ref="C971:D971"/>
    <mergeCell ref="C972:D972"/>
    <mergeCell ref="C973:D973"/>
    <mergeCell ref="C974:D974"/>
    <mergeCell ref="C976:D976"/>
    <mergeCell ref="C959:D959"/>
    <mergeCell ref="C960:D960"/>
    <mergeCell ref="C961:D961"/>
    <mergeCell ref="C962:D962"/>
    <mergeCell ref="C963:D963"/>
    <mergeCell ref="C964:D964"/>
    <mergeCell ref="C952:D952"/>
    <mergeCell ref="C953:D953"/>
    <mergeCell ref="C954:D954"/>
    <mergeCell ref="C956:D956"/>
    <mergeCell ref="C957:D957"/>
    <mergeCell ref="C958:D958"/>
    <mergeCell ref="C939:D939"/>
    <mergeCell ref="C940:D940"/>
    <mergeCell ref="C941:D941"/>
    <mergeCell ref="C942:D942"/>
    <mergeCell ref="B943:B950"/>
    <mergeCell ref="C951:D951"/>
    <mergeCell ref="C932:D932"/>
    <mergeCell ref="C934:D934"/>
    <mergeCell ref="C935:D935"/>
    <mergeCell ref="C936:D936"/>
    <mergeCell ref="C937:D937"/>
    <mergeCell ref="C938:D938"/>
    <mergeCell ref="C921:D921"/>
    <mergeCell ref="C922:D922"/>
    <mergeCell ref="B923:B928"/>
    <mergeCell ref="C929:D929"/>
    <mergeCell ref="C930:D930"/>
    <mergeCell ref="C931:D931"/>
    <mergeCell ref="C915:D915"/>
    <mergeCell ref="C916:D916"/>
    <mergeCell ref="C917:D917"/>
    <mergeCell ref="C918:D918"/>
    <mergeCell ref="C919:D919"/>
    <mergeCell ref="C920:D920"/>
    <mergeCell ref="B901:B908"/>
    <mergeCell ref="C909:D909"/>
    <mergeCell ref="C910:D910"/>
    <mergeCell ref="C911:D911"/>
    <mergeCell ref="C912:D912"/>
    <mergeCell ref="C914:D914"/>
    <mergeCell ref="C895:D895"/>
    <mergeCell ref="C896:D896"/>
    <mergeCell ref="C897:D897"/>
    <mergeCell ref="C898:D898"/>
    <mergeCell ref="C899:D899"/>
    <mergeCell ref="C900:D900"/>
    <mergeCell ref="C888:D888"/>
    <mergeCell ref="C889:D889"/>
    <mergeCell ref="C890:D890"/>
    <mergeCell ref="C892:D892"/>
    <mergeCell ref="C893:D893"/>
    <mergeCell ref="C894:D894"/>
    <mergeCell ref="C880:D880"/>
    <mergeCell ref="C881:D881"/>
    <mergeCell ref="C882:D882"/>
    <mergeCell ref="C883:D883"/>
    <mergeCell ref="B884:B886"/>
    <mergeCell ref="C887:D887"/>
    <mergeCell ref="C873:D873"/>
    <mergeCell ref="C875:D875"/>
    <mergeCell ref="C876:D876"/>
    <mergeCell ref="C877:D877"/>
    <mergeCell ref="C878:D878"/>
    <mergeCell ref="C879:D879"/>
    <mergeCell ref="C865:D865"/>
    <mergeCell ref="C866:D866"/>
    <mergeCell ref="B867:B869"/>
    <mergeCell ref="C870:D870"/>
    <mergeCell ref="C871:D871"/>
    <mergeCell ref="C872:D872"/>
    <mergeCell ref="C859:D859"/>
    <mergeCell ref="C860:D860"/>
    <mergeCell ref="C861:D861"/>
    <mergeCell ref="C862:D862"/>
    <mergeCell ref="C863:D863"/>
    <mergeCell ref="C864:D864"/>
    <mergeCell ref="B850:B852"/>
    <mergeCell ref="C853:D853"/>
    <mergeCell ref="C854:D854"/>
    <mergeCell ref="C855:D855"/>
    <mergeCell ref="C856:D856"/>
    <mergeCell ref="C858:D858"/>
    <mergeCell ref="C844:D844"/>
    <mergeCell ref="C845:D845"/>
    <mergeCell ref="C846:D846"/>
    <mergeCell ref="C847:D847"/>
    <mergeCell ref="C848:D848"/>
    <mergeCell ref="C849:D849"/>
    <mergeCell ref="C837:D837"/>
    <mergeCell ref="C838:D838"/>
    <mergeCell ref="C839:D839"/>
    <mergeCell ref="C841:D841"/>
    <mergeCell ref="C842:D842"/>
    <mergeCell ref="C843:D843"/>
    <mergeCell ref="C828:D828"/>
    <mergeCell ref="C829:D829"/>
    <mergeCell ref="C830:D830"/>
    <mergeCell ref="C831:D831"/>
    <mergeCell ref="B832:B835"/>
    <mergeCell ref="C836:D836"/>
    <mergeCell ref="C821:D821"/>
    <mergeCell ref="C823:D823"/>
    <mergeCell ref="C824:D824"/>
    <mergeCell ref="C825:D825"/>
    <mergeCell ref="C826:D826"/>
    <mergeCell ref="C827:D827"/>
    <mergeCell ref="C797:D797"/>
    <mergeCell ref="C798:D798"/>
    <mergeCell ref="B799:B817"/>
    <mergeCell ref="C818:D818"/>
    <mergeCell ref="C819:D819"/>
    <mergeCell ref="C820:D820"/>
    <mergeCell ref="C791:D791"/>
    <mergeCell ref="C792:D792"/>
    <mergeCell ref="C793:D793"/>
    <mergeCell ref="C794:D794"/>
    <mergeCell ref="C795:D795"/>
    <mergeCell ref="C796:D796"/>
    <mergeCell ref="B782:B784"/>
    <mergeCell ref="C785:D785"/>
    <mergeCell ref="C786:D786"/>
    <mergeCell ref="C787:D787"/>
    <mergeCell ref="C788:D788"/>
    <mergeCell ref="C790:D790"/>
    <mergeCell ref="C776:D776"/>
    <mergeCell ref="C777:D777"/>
    <mergeCell ref="C778:D778"/>
    <mergeCell ref="C779:D779"/>
    <mergeCell ref="C780:D780"/>
    <mergeCell ref="C781:D781"/>
    <mergeCell ref="C769:D769"/>
    <mergeCell ref="C770:D770"/>
    <mergeCell ref="C771:D771"/>
    <mergeCell ref="C773:D773"/>
    <mergeCell ref="C774:D774"/>
    <mergeCell ref="C775:D775"/>
    <mergeCell ref="C761:D761"/>
    <mergeCell ref="C762:D762"/>
    <mergeCell ref="C763:D763"/>
    <mergeCell ref="C764:D764"/>
    <mergeCell ref="B765:B767"/>
    <mergeCell ref="C768:D768"/>
    <mergeCell ref="C754:D754"/>
    <mergeCell ref="C756:D756"/>
    <mergeCell ref="C757:D757"/>
    <mergeCell ref="C758:D758"/>
    <mergeCell ref="C759:D759"/>
    <mergeCell ref="C760:D760"/>
    <mergeCell ref="C746:D746"/>
    <mergeCell ref="C747:D747"/>
    <mergeCell ref="B748:B750"/>
    <mergeCell ref="C751:D751"/>
    <mergeCell ref="C752:D752"/>
    <mergeCell ref="C753:D753"/>
    <mergeCell ref="C740:D740"/>
    <mergeCell ref="C741:D741"/>
    <mergeCell ref="C742:D742"/>
    <mergeCell ref="C743:D743"/>
    <mergeCell ref="C744:D744"/>
    <mergeCell ref="C745:D745"/>
    <mergeCell ref="B731:B733"/>
    <mergeCell ref="C734:D734"/>
    <mergeCell ref="C735:D735"/>
    <mergeCell ref="C736:D736"/>
    <mergeCell ref="C737:D737"/>
    <mergeCell ref="C739:D739"/>
    <mergeCell ref="C725:D725"/>
    <mergeCell ref="C726:D726"/>
    <mergeCell ref="C727:D727"/>
    <mergeCell ref="C728:D728"/>
    <mergeCell ref="C729:D729"/>
    <mergeCell ref="C730:D730"/>
    <mergeCell ref="C718:D718"/>
    <mergeCell ref="C719:D719"/>
    <mergeCell ref="C720:D720"/>
    <mergeCell ref="C722:D722"/>
    <mergeCell ref="C723:D723"/>
    <mergeCell ref="C724:D724"/>
    <mergeCell ref="C710:D710"/>
    <mergeCell ref="C711:D711"/>
    <mergeCell ref="C712:D712"/>
    <mergeCell ref="C713:D713"/>
    <mergeCell ref="B714:B716"/>
    <mergeCell ref="C717:D717"/>
    <mergeCell ref="C703:D703"/>
    <mergeCell ref="C705:D705"/>
    <mergeCell ref="C706:D706"/>
    <mergeCell ref="C707:D707"/>
    <mergeCell ref="C708:D708"/>
    <mergeCell ref="C709:D709"/>
    <mergeCell ref="C695:D695"/>
    <mergeCell ref="C696:D696"/>
    <mergeCell ref="B697:B699"/>
    <mergeCell ref="C700:D700"/>
    <mergeCell ref="C701:D701"/>
    <mergeCell ref="C702:D702"/>
    <mergeCell ref="C689:D689"/>
    <mergeCell ref="C690:D690"/>
    <mergeCell ref="C691:D691"/>
    <mergeCell ref="C692:D692"/>
    <mergeCell ref="C693:D693"/>
    <mergeCell ref="C694:D694"/>
    <mergeCell ref="B680:B682"/>
    <mergeCell ref="C683:D683"/>
    <mergeCell ref="C684:D684"/>
    <mergeCell ref="C685:D685"/>
    <mergeCell ref="C686:D686"/>
    <mergeCell ref="C688:D688"/>
    <mergeCell ref="C674:D674"/>
    <mergeCell ref="C675:D675"/>
    <mergeCell ref="C676:D676"/>
    <mergeCell ref="C677:D677"/>
    <mergeCell ref="C678:D678"/>
    <mergeCell ref="C679:D679"/>
    <mergeCell ref="C667:D667"/>
    <mergeCell ref="C668:D668"/>
    <mergeCell ref="C669:D669"/>
    <mergeCell ref="C671:D671"/>
    <mergeCell ref="C672:D672"/>
    <mergeCell ref="C673:D673"/>
    <mergeCell ref="C659:D659"/>
    <mergeCell ref="C660:D660"/>
    <mergeCell ref="C661:D661"/>
    <mergeCell ref="C662:D662"/>
    <mergeCell ref="B663:B665"/>
    <mergeCell ref="C666:D666"/>
    <mergeCell ref="C652:D652"/>
    <mergeCell ref="C654:D654"/>
    <mergeCell ref="C655:D655"/>
    <mergeCell ref="C656:D656"/>
    <mergeCell ref="C657:D657"/>
    <mergeCell ref="C658:D658"/>
    <mergeCell ref="C644:D644"/>
    <mergeCell ref="C645:D645"/>
    <mergeCell ref="B646:B648"/>
    <mergeCell ref="C649:D649"/>
    <mergeCell ref="C650:D650"/>
    <mergeCell ref="C651:D651"/>
    <mergeCell ref="C638:D638"/>
    <mergeCell ref="C639:D639"/>
    <mergeCell ref="C640:D640"/>
    <mergeCell ref="C641:D641"/>
    <mergeCell ref="C642:D642"/>
    <mergeCell ref="C643:D643"/>
    <mergeCell ref="B629:B631"/>
    <mergeCell ref="C632:D632"/>
    <mergeCell ref="C633:D633"/>
    <mergeCell ref="C634:D634"/>
    <mergeCell ref="C635:D635"/>
    <mergeCell ref="C637:D637"/>
    <mergeCell ref="C623:D623"/>
    <mergeCell ref="C624:D624"/>
    <mergeCell ref="C625:D625"/>
    <mergeCell ref="C626:D626"/>
    <mergeCell ref="C627:D627"/>
    <mergeCell ref="C628:D628"/>
    <mergeCell ref="C616:D616"/>
    <mergeCell ref="C617:D617"/>
    <mergeCell ref="C618:D618"/>
    <mergeCell ref="C620:D620"/>
    <mergeCell ref="C621:D621"/>
    <mergeCell ref="C622:D622"/>
    <mergeCell ref="C608:D608"/>
    <mergeCell ref="C609:D609"/>
    <mergeCell ref="C610:D610"/>
    <mergeCell ref="C611:D611"/>
    <mergeCell ref="B612:B614"/>
    <mergeCell ref="C615:D615"/>
    <mergeCell ref="C601:D601"/>
    <mergeCell ref="C603:D603"/>
    <mergeCell ref="C604:D604"/>
    <mergeCell ref="C605:D605"/>
    <mergeCell ref="C606:D606"/>
    <mergeCell ref="C607:D607"/>
    <mergeCell ref="C593:D593"/>
    <mergeCell ref="C594:D594"/>
    <mergeCell ref="B595:B597"/>
    <mergeCell ref="C598:D598"/>
    <mergeCell ref="C599:D599"/>
    <mergeCell ref="C600:D600"/>
    <mergeCell ref="C587:D587"/>
    <mergeCell ref="C588:D588"/>
    <mergeCell ref="C589:D589"/>
    <mergeCell ref="C590:D590"/>
    <mergeCell ref="C591:D591"/>
    <mergeCell ref="C592:D592"/>
    <mergeCell ref="B578:B580"/>
    <mergeCell ref="C581:D581"/>
    <mergeCell ref="C582:D582"/>
    <mergeCell ref="C583:D583"/>
    <mergeCell ref="C584:D584"/>
    <mergeCell ref="C586:D586"/>
    <mergeCell ref="C572:D572"/>
    <mergeCell ref="C573:D573"/>
    <mergeCell ref="C574:D574"/>
    <mergeCell ref="C575:D575"/>
    <mergeCell ref="C576:D576"/>
    <mergeCell ref="C577:D577"/>
    <mergeCell ref="C565:D565"/>
    <mergeCell ref="C566:D566"/>
    <mergeCell ref="C567:D567"/>
    <mergeCell ref="C569:D569"/>
    <mergeCell ref="C570:D570"/>
    <mergeCell ref="C571:D571"/>
    <mergeCell ref="C557:D557"/>
    <mergeCell ref="C558:D558"/>
    <mergeCell ref="C559:D559"/>
    <mergeCell ref="C560:D560"/>
    <mergeCell ref="B561:B563"/>
    <mergeCell ref="C564:D564"/>
    <mergeCell ref="C550:D550"/>
    <mergeCell ref="C552:D552"/>
    <mergeCell ref="C553:D553"/>
    <mergeCell ref="C554:D554"/>
    <mergeCell ref="C555:D555"/>
    <mergeCell ref="C556:D556"/>
    <mergeCell ref="C542:D542"/>
    <mergeCell ref="C543:D543"/>
    <mergeCell ref="B544:B546"/>
    <mergeCell ref="C547:D547"/>
    <mergeCell ref="C548:D548"/>
    <mergeCell ref="C549:D549"/>
    <mergeCell ref="C536:D536"/>
    <mergeCell ref="C537:D537"/>
    <mergeCell ref="C538:D538"/>
    <mergeCell ref="C539:D539"/>
    <mergeCell ref="C540:D540"/>
    <mergeCell ref="C541:D541"/>
    <mergeCell ref="B527:B529"/>
    <mergeCell ref="C530:D530"/>
    <mergeCell ref="C531:D531"/>
    <mergeCell ref="C532:D532"/>
    <mergeCell ref="C533:D533"/>
    <mergeCell ref="C535:D535"/>
    <mergeCell ref="C521:D521"/>
    <mergeCell ref="C522:D522"/>
    <mergeCell ref="C523:D523"/>
    <mergeCell ref="C524:D524"/>
    <mergeCell ref="C525:D525"/>
    <mergeCell ref="C526:D526"/>
    <mergeCell ref="C514:D514"/>
    <mergeCell ref="C515:D515"/>
    <mergeCell ref="C516:D516"/>
    <mergeCell ref="C518:D518"/>
    <mergeCell ref="C519:D519"/>
    <mergeCell ref="C520:D520"/>
    <mergeCell ref="C506:D506"/>
    <mergeCell ref="C507:D507"/>
    <mergeCell ref="C508:D508"/>
    <mergeCell ref="C509:D509"/>
    <mergeCell ref="B510:B512"/>
    <mergeCell ref="C513:D513"/>
    <mergeCell ref="C499:D499"/>
    <mergeCell ref="C501:D501"/>
    <mergeCell ref="C502:D502"/>
    <mergeCell ref="C503:D503"/>
    <mergeCell ref="C504:D504"/>
    <mergeCell ref="C505:D505"/>
    <mergeCell ref="C491:D491"/>
    <mergeCell ref="C492:D492"/>
    <mergeCell ref="B493:B495"/>
    <mergeCell ref="C496:D496"/>
    <mergeCell ref="C497:D497"/>
    <mergeCell ref="C498:D498"/>
    <mergeCell ref="C485:D485"/>
    <mergeCell ref="C486:D486"/>
    <mergeCell ref="C487:D487"/>
    <mergeCell ref="C488:D488"/>
    <mergeCell ref="C489:D489"/>
    <mergeCell ref="C490:D490"/>
    <mergeCell ref="B476:B478"/>
    <mergeCell ref="C479:D479"/>
    <mergeCell ref="C480:D480"/>
    <mergeCell ref="C481:D481"/>
    <mergeCell ref="C482:D482"/>
    <mergeCell ref="C484:D484"/>
    <mergeCell ref="C470:D470"/>
    <mergeCell ref="C471:D471"/>
    <mergeCell ref="C472:D472"/>
    <mergeCell ref="C473:D473"/>
    <mergeCell ref="C474:D474"/>
    <mergeCell ref="C475:D475"/>
    <mergeCell ref="C463:D463"/>
    <mergeCell ref="C464:D464"/>
    <mergeCell ref="C465:D465"/>
    <mergeCell ref="C467:D467"/>
    <mergeCell ref="C468:D468"/>
    <mergeCell ref="C469:D469"/>
    <mergeCell ref="C455:D455"/>
    <mergeCell ref="C456:D456"/>
    <mergeCell ref="C457:D457"/>
    <mergeCell ref="C458:D458"/>
    <mergeCell ref="B459:B461"/>
    <mergeCell ref="C462:D462"/>
    <mergeCell ref="C448:D448"/>
    <mergeCell ref="C450:D450"/>
    <mergeCell ref="C451:D451"/>
    <mergeCell ref="C452:D452"/>
    <mergeCell ref="C453:D453"/>
    <mergeCell ref="C454:D454"/>
    <mergeCell ref="C440:D440"/>
    <mergeCell ref="C441:D441"/>
    <mergeCell ref="B442:B444"/>
    <mergeCell ref="C445:D445"/>
    <mergeCell ref="C446:D446"/>
    <mergeCell ref="C447:D447"/>
    <mergeCell ref="C434:D434"/>
    <mergeCell ref="C435:D435"/>
    <mergeCell ref="C436:D436"/>
    <mergeCell ref="C437:D437"/>
    <mergeCell ref="C438:D438"/>
    <mergeCell ref="C439:D439"/>
    <mergeCell ref="B425:B427"/>
    <mergeCell ref="C428:D428"/>
    <mergeCell ref="C429:D429"/>
    <mergeCell ref="C430:D430"/>
    <mergeCell ref="C431:D431"/>
    <mergeCell ref="C433:D433"/>
    <mergeCell ref="C419:D419"/>
    <mergeCell ref="C420:D420"/>
    <mergeCell ref="C421:D421"/>
    <mergeCell ref="C422:D422"/>
    <mergeCell ref="C423:D423"/>
    <mergeCell ref="C424:D424"/>
    <mergeCell ref="C412:D412"/>
    <mergeCell ref="C413:D413"/>
    <mergeCell ref="C414:D414"/>
    <mergeCell ref="C416:D416"/>
    <mergeCell ref="C417:D417"/>
    <mergeCell ref="C418:D418"/>
    <mergeCell ref="C405:D405"/>
    <mergeCell ref="C406:D406"/>
    <mergeCell ref="C407:D407"/>
    <mergeCell ref="C408:D408"/>
    <mergeCell ref="B409:B410"/>
    <mergeCell ref="C411:D411"/>
    <mergeCell ref="C398:D398"/>
    <mergeCell ref="C400:D400"/>
    <mergeCell ref="C401:D401"/>
    <mergeCell ref="C402:D402"/>
    <mergeCell ref="C403:D403"/>
    <mergeCell ref="C404:D404"/>
    <mergeCell ref="C390:D390"/>
    <mergeCell ref="C391:D391"/>
    <mergeCell ref="B392:B394"/>
    <mergeCell ref="C395:D395"/>
    <mergeCell ref="C396:D396"/>
    <mergeCell ref="C397:D397"/>
    <mergeCell ref="C384:D384"/>
    <mergeCell ref="C385:D385"/>
    <mergeCell ref="C386:D386"/>
    <mergeCell ref="C387:D387"/>
    <mergeCell ref="C388:D388"/>
    <mergeCell ref="C389:D389"/>
    <mergeCell ref="B375:B377"/>
    <mergeCell ref="C378:D378"/>
    <mergeCell ref="C379:D379"/>
    <mergeCell ref="C380:D380"/>
    <mergeCell ref="C381:D381"/>
    <mergeCell ref="C383:D383"/>
    <mergeCell ref="C369:D369"/>
    <mergeCell ref="C370:D370"/>
    <mergeCell ref="C371:D371"/>
    <mergeCell ref="C372:D372"/>
    <mergeCell ref="C373:D373"/>
    <mergeCell ref="C374:D374"/>
    <mergeCell ref="C362:D362"/>
    <mergeCell ref="C363:D363"/>
    <mergeCell ref="C364:D364"/>
    <mergeCell ref="C366:D366"/>
    <mergeCell ref="C367:D367"/>
    <mergeCell ref="C368:D368"/>
    <mergeCell ref="C354:D354"/>
    <mergeCell ref="C355:D355"/>
    <mergeCell ref="C356:D356"/>
    <mergeCell ref="C357:D357"/>
    <mergeCell ref="B358:B360"/>
    <mergeCell ref="C361:D361"/>
    <mergeCell ref="C347:D347"/>
    <mergeCell ref="C349:D349"/>
    <mergeCell ref="C350:D350"/>
    <mergeCell ref="C351:D351"/>
    <mergeCell ref="C352:D352"/>
    <mergeCell ref="C353:D353"/>
    <mergeCell ref="C339:D339"/>
    <mergeCell ref="C340:D340"/>
    <mergeCell ref="B341:B343"/>
    <mergeCell ref="C344:D344"/>
    <mergeCell ref="C345:D345"/>
    <mergeCell ref="C346:D346"/>
    <mergeCell ref="C333:D333"/>
    <mergeCell ref="C334:D334"/>
    <mergeCell ref="C335:D335"/>
    <mergeCell ref="C336:D336"/>
    <mergeCell ref="C337:D337"/>
    <mergeCell ref="C338:D338"/>
    <mergeCell ref="B324:B326"/>
    <mergeCell ref="C327:D327"/>
    <mergeCell ref="C328:D328"/>
    <mergeCell ref="C329:D329"/>
    <mergeCell ref="C330:D330"/>
    <mergeCell ref="C332:D332"/>
    <mergeCell ref="C318:D318"/>
    <mergeCell ref="C319:D319"/>
    <mergeCell ref="C320:D320"/>
    <mergeCell ref="C321:D321"/>
    <mergeCell ref="C322:D322"/>
    <mergeCell ref="C323:D323"/>
    <mergeCell ref="C311:D311"/>
    <mergeCell ref="C312:D312"/>
    <mergeCell ref="C313:D313"/>
    <mergeCell ref="C315:D315"/>
    <mergeCell ref="C316:D316"/>
    <mergeCell ref="C317:D317"/>
    <mergeCell ref="C304:D304"/>
    <mergeCell ref="C305:D305"/>
    <mergeCell ref="C306:D306"/>
    <mergeCell ref="C307:D307"/>
    <mergeCell ref="B308:B309"/>
    <mergeCell ref="C310:D310"/>
    <mergeCell ref="C297:D297"/>
    <mergeCell ref="C299:D299"/>
    <mergeCell ref="C300:D300"/>
    <mergeCell ref="C301:D301"/>
    <mergeCell ref="C302:D302"/>
    <mergeCell ref="C303:D303"/>
    <mergeCell ref="C289:D289"/>
    <mergeCell ref="C290:D290"/>
    <mergeCell ref="B291:B293"/>
    <mergeCell ref="C294:D294"/>
    <mergeCell ref="C295:D295"/>
    <mergeCell ref="C296:D296"/>
    <mergeCell ref="C283:D283"/>
    <mergeCell ref="C284:D284"/>
    <mergeCell ref="C285:D285"/>
    <mergeCell ref="C286:D286"/>
    <mergeCell ref="C287:D287"/>
    <mergeCell ref="C288:D288"/>
    <mergeCell ref="B271:B276"/>
    <mergeCell ref="C277:D277"/>
    <mergeCell ref="C278:D278"/>
    <mergeCell ref="C279:D279"/>
    <mergeCell ref="C280:D280"/>
    <mergeCell ref="C282:D282"/>
    <mergeCell ref="C265:D265"/>
    <mergeCell ref="C266:D266"/>
    <mergeCell ref="C267:D267"/>
    <mergeCell ref="C268:D268"/>
    <mergeCell ref="C269:D269"/>
    <mergeCell ref="C270:D270"/>
    <mergeCell ref="C258:D258"/>
    <mergeCell ref="C259:D259"/>
    <mergeCell ref="C260:D260"/>
    <mergeCell ref="C262:D262"/>
    <mergeCell ref="C263:D263"/>
    <mergeCell ref="C264:D264"/>
    <mergeCell ref="C243:D243"/>
    <mergeCell ref="C244:D244"/>
    <mergeCell ref="C245:D245"/>
    <mergeCell ref="B246:B256"/>
    <mergeCell ref="C255:C256"/>
    <mergeCell ref="C257:D257"/>
    <mergeCell ref="C237:D237"/>
    <mergeCell ref="C238:D238"/>
    <mergeCell ref="C239:D239"/>
    <mergeCell ref="C240:D240"/>
    <mergeCell ref="C241:D241"/>
    <mergeCell ref="C242:D242"/>
    <mergeCell ref="C225:D225"/>
    <mergeCell ref="B226:B231"/>
    <mergeCell ref="C232:D232"/>
    <mergeCell ref="C233:D233"/>
    <mergeCell ref="C234:D234"/>
    <mergeCell ref="C235:D235"/>
    <mergeCell ref="C219:D219"/>
    <mergeCell ref="C220:D220"/>
    <mergeCell ref="C221:D221"/>
    <mergeCell ref="C222:D222"/>
    <mergeCell ref="C223:D223"/>
    <mergeCell ref="C224:D224"/>
    <mergeCell ref="C212:D212"/>
    <mergeCell ref="C213:D213"/>
    <mergeCell ref="C214:D214"/>
    <mergeCell ref="C215:D215"/>
    <mergeCell ref="C217:D217"/>
    <mergeCell ref="C218:D218"/>
    <mergeCell ref="B190:B211"/>
    <mergeCell ref="C191:C194"/>
    <mergeCell ref="C195:C198"/>
    <mergeCell ref="C199:C203"/>
    <mergeCell ref="C204:C206"/>
    <mergeCell ref="C207:C208"/>
    <mergeCell ref="C209:C211"/>
    <mergeCell ref="C184:D184"/>
    <mergeCell ref="C185:D185"/>
    <mergeCell ref="C186:D186"/>
    <mergeCell ref="C187:D187"/>
    <mergeCell ref="C188:D188"/>
    <mergeCell ref="C189:D189"/>
    <mergeCell ref="C177:D177"/>
    <mergeCell ref="C178:D178"/>
    <mergeCell ref="C179:D179"/>
    <mergeCell ref="C181:D181"/>
    <mergeCell ref="C182:D182"/>
    <mergeCell ref="C183:D183"/>
    <mergeCell ref="C170:D170"/>
    <mergeCell ref="C171:D171"/>
    <mergeCell ref="C172:D172"/>
    <mergeCell ref="C173:D173"/>
    <mergeCell ref="B174:B175"/>
    <mergeCell ref="C176:D176"/>
    <mergeCell ref="C163:D163"/>
    <mergeCell ref="C165:D165"/>
    <mergeCell ref="C166:D166"/>
    <mergeCell ref="C167:D167"/>
    <mergeCell ref="C168:D168"/>
    <mergeCell ref="C169:D169"/>
    <mergeCell ref="C154:D154"/>
    <mergeCell ref="C155:D155"/>
    <mergeCell ref="B156:B159"/>
    <mergeCell ref="C160:D160"/>
    <mergeCell ref="C161:D161"/>
    <mergeCell ref="C162:D162"/>
    <mergeCell ref="C148:D148"/>
    <mergeCell ref="C149:D149"/>
    <mergeCell ref="C150:D150"/>
    <mergeCell ref="C151:D151"/>
    <mergeCell ref="C152:D152"/>
    <mergeCell ref="C153:D153"/>
    <mergeCell ref="B137:B141"/>
    <mergeCell ref="C142:D142"/>
    <mergeCell ref="C143:D143"/>
    <mergeCell ref="C144:D144"/>
    <mergeCell ref="C145:D145"/>
    <mergeCell ref="C147:D147"/>
    <mergeCell ref="C131:D131"/>
    <mergeCell ref="C132:D132"/>
    <mergeCell ref="C133:D133"/>
    <mergeCell ref="C134:D134"/>
    <mergeCell ref="C135:D135"/>
    <mergeCell ref="C136:D136"/>
    <mergeCell ref="C124:D124"/>
    <mergeCell ref="C125:D125"/>
    <mergeCell ref="C126:D126"/>
    <mergeCell ref="C128:D128"/>
    <mergeCell ref="C129:D129"/>
    <mergeCell ref="C130:D130"/>
    <mergeCell ref="C117:D117"/>
    <mergeCell ref="C118:D118"/>
    <mergeCell ref="C119:D119"/>
    <mergeCell ref="C120:D120"/>
    <mergeCell ref="B121:B122"/>
    <mergeCell ref="C123:D123"/>
    <mergeCell ref="C110:D110"/>
    <mergeCell ref="C112:D112"/>
    <mergeCell ref="C113:D113"/>
    <mergeCell ref="C114:D114"/>
    <mergeCell ref="C115:D115"/>
    <mergeCell ref="C116:D116"/>
    <mergeCell ref="C100:D100"/>
    <mergeCell ref="C101:D101"/>
    <mergeCell ref="B102:B106"/>
    <mergeCell ref="C107:D107"/>
    <mergeCell ref="C108:D108"/>
    <mergeCell ref="C109:D109"/>
    <mergeCell ref="C94:D94"/>
    <mergeCell ref="C95:D95"/>
    <mergeCell ref="C96:D96"/>
    <mergeCell ref="C97:D97"/>
    <mergeCell ref="C98:D98"/>
    <mergeCell ref="C99:D99"/>
    <mergeCell ref="B84:B87"/>
    <mergeCell ref="C88:D88"/>
    <mergeCell ref="C89:D89"/>
    <mergeCell ref="C90:D90"/>
    <mergeCell ref="C91:D91"/>
    <mergeCell ref="C93:D93"/>
    <mergeCell ref="C78:D78"/>
    <mergeCell ref="C79:D79"/>
    <mergeCell ref="C80:D80"/>
    <mergeCell ref="C81:D81"/>
    <mergeCell ref="C82:D82"/>
    <mergeCell ref="C83:D83"/>
    <mergeCell ref="C71:D71"/>
    <mergeCell ref="C72:D72"/>
    <mergeCell ref="C73:D73"/>
    <mergeCell ref="C75:D75"/>
    <mergeCell ref="C76:D76"/>
    <mergeCell ref="C77:D77"/>
    <mergeCell ref="C19:D19"/>
    <mergeCell ref="C20:D20"/>
    <mergeCell ref="C21:D21"/>
    <mergeCell ref="B22:B24"/>
    <mergeCell ref="C25:D25"/>
    <mergeCell ref="C26:D26"/>
    <mergeCell ref="C56:D56"/>
    <mergeCell ref="B57:B69"/>
    <mergeCell ref="C58:C59"/>
    <mergeCell ref="C60:C62"/>
    <mergeCell ref="C66:C69"/>
    <mergeCell ref="C70:D70"/>
    <mergeCell ref="C50:D50"/>
    <mergeCell ref="C51:D51"/>
    <mergeCell ref="C52:D52"/>
    <mergeCell ref="C53:D53"/>
    <mergeCell ref="C54:D54"/>
    <mergeCell ref="C55:D55"/>
    <mergeCell ref="C43:D43"/>
    <mergeCell ref="C44:D44"/>
    <mergeCell ref="C45:D45"/>
    <mergeCell ref="C46:D46"/>
    <mergeCell ref="C48:D48"/>
    <mergeCell ref="C49:D49"/>
    <mergeCell ref="C13:D13"/>
    <mergeCell ref="C14:D14"/>
    <mergeCell ref="C15:D15"/>
    <mergeCell ref="C16:D16"/>
    <mergeCell ref="C17:D17"/>
    <mergeCell ref="C18:D18"/>
    <mergeCell ref="C34:D34"/>
    <mergeCell ref="C35:D35"/>
    <mergeCell ref="C36:D36"/>
    <mergeCell ref="C37:D37"/>
    <mergeCell ref="C38:D38"/>
    <mergeCell ref="B39:B42"/>
    <mergeCell ref="C27:D27"/>
    <mergeCell ref="C28:D28"/>
    <mergeCell ref="C30:D30"/>
    <mergeCell ref="C31:D31"/>
    <mergeCell ref="C32:D32"/>
    <mergeCell ref="C33:D33"/>
    <mergeCell ref="C4911:D4911"/>
    <mergeCell ref="C4912:D4912"/>
    <mergeCell ref="C4913:D4913"/>
    <mergeCell ref="C4914:D4914"/>
    <mergeCell ref="C4915:D4915"/>
    <mergeCell ref="C4916:D4916"/>
    <mergeCell ref="C4917:D4917"/>
    <mergeCell ref="C4919:D4919"/>
    <mergeCell ref="B4920:B4921"/>
    <mergeCell ref="C4922:D4922"/>
    <mergeCell ref="C4923:D4923"/>
    <mergeCell ref="C4924:D4924"/>
    <mergeCell ref="C4925:D4925"/>
    <mergeCell ref="C4928:D4928"/>
    <mergeCell ref="C4929:D4929"/>
    <mergeCell ref="C4930:D4930"/>
    <mergeCell ref="C4931:D4931"/>
    <mergeCell ref="C4932:D4932"/>
    <mergeCell ref="C4933:D4933"/>
    <mergeCell ref="C4934:D4934"/>
    <mergeCell ref="C4936:D4936"/>
    <mergeCell ref="B4937:B4938"/>
    <mergeCell ref="C4939:D4939"/>
    <mergeCell ref="C4940:D4940"/>
    <mergeCell ref="C4941:D4941"/>
    <mergeCell ref="C4942:D4942"/>
    <mergeCell ref="C4945:D4945"/>
    <mergeCell ref="C4946:D4946"/>
    <mergeCell ref="C4947:D4947"/>
    <mergeCell ref="C4948:D4948"/>
    <mergeCell ref="C4949:D4949"/>
    <mergeCell ref="C4950:D4950"/>
    <mergeCell ref="C4951:D4951"/>
    <mergeCell ref="C4953:D4953"/>
    <mergeCell ref="B4954:B4958"/>
    <mergeCell ref="C4955:C4957"/>
    <mergeCell ref="C4959:D4959"/>
    <mergeCell ref="C4960:D4960"/>
    <mergeCell ref="C4961:D4961"/>
    <mergeCell ref="C4962:D4962"/>
    <mergeCell ref="C4965:D4965"/>
    <mergeCell ref="C4966:D4966"/>
    <mergeCell ref="C4967:D4967"/>
    <mergeCell ref="C4968:D4968"/>
    <mergeCell ref="C4969:D4969"/>
    <mergeCell ref="C4970:D4970"/>
    <mergeCell ref="C4971:D4971"/>
    <mergeCell ref="C4973:D4973"/>
    <mergeCell ref="B4974:B4975"/>
    <mergeCell ref="C4976:D4976"/>
    <mergeCell ref="C4977:D4977"/>
    <mergeCell ref="C4978:D4978"/>
    <mergeCell ref="C4979:D4979"/>
    <mergeCell ref="C4982:D4982"/>
    <mergeCell ref="C4983:D4983"/>
    <mergeCell ref="C4984:D4984"/>
    <mergeCell ref="C4985:D4985"/>
    <mergeCell ref="C4986:D4986"/>
    <mergeCell ref="C4987:D4987"/>
    <mergeCell ref="C4988:D4988"/>
    <mergeCell ref="C4990:D4990"/>
    <mergeCell ref="B4991:B4995"/>
    <mergeCell ref="C4996:D4996"/>
    <mergeCell ref="C4997:D4997"/>
    <mergeCell ref="C4998:D4998"/>
    <mergeCell ref="C4999:D4999"/>
    <mergeCell ref="C5002:D5002"/>
    <mergeCell ref="C5003:D5003"/>
    <mergeCell ref="C5004:D5004"/>
    <mergeCell ref="C5005:D5005"/>
    <mergeCell ref="C5006:D5006"/>
    <mergeCell ref="C5007:D5007"/>
    <mergeCell ref="C5008:D5008"/>
    <mergeCell ref="C5010:D5010"/>
    <mergeCell ref="B5011:B5012"/>
    <mergeCell ref="C5013:D5013"/>
    <mergeCell ref="C5014:D5014"/>
    <mergeCell ref="C5015:D5015"/>
    <mergeCell ref="C5016:D5016"/>
    <mergeCell ref="C5019:D5019"/>
    <mergeCell ref="C5020:D5020"/>
    <mergeCell ref="C5021:D5021"/>
    <mergeCell ref="C5022:D5022"/>
    <mergeCell ref="C5023:D5023"/>
    <mergeCell ref="C5024:D5024"/>
    <mergeCell ref="C5025:D5025"/>
    <mergeCell ref="C5027:D5027"/>
    <mergeCell ref="B5028:B5029"/>
    <mergeCell ref="C5030:D5030"/>
    <mergeCell ref="C5031:D5031"/>
    <mergeCell ref="C5032:D5032"/>
    <mergeCell ref="C5033:D5033"/>
    <mergeCell ref="C5036:D5036"/>
    <mergeCell ref="C5037:D5037"/>
    <mergeCell ref="C5038:D5038"/>
    <mergeCell ref="C5039:D5039"/>
    <mergeCell ref="C5040:D5040"/>
    <mergeCell ref="C5041:D5041"/>
    <mergeCell ref="C5042:D5042"/>
    <mergeCell ref="C5044:D5044"/>
    <mergeCell ref="B5045:B5048"/>
    <mergeCell ref="C5049:D5049"/>
    <mergeCell ref="C5050:D5050"/>
    <mergeCell ref="C5051:D5051"/>
    <mergeCell ref="C5052:D5052"/>
    <mergeCell ref="C5055:D5055"/>
    <mergeCell ref="C5056:D5056"/>
    <mergeCell ref="C5057:D5057"/>
    <mergeCell ref="C5058:D5058"/>
    <mergeCell ref="C5059:D5059"/>
    <mergeCell ref="C5060:D5060"/>
    <mergeCell ref="C5061:D5061"/>
    <mergeCell ref="C5063:D5063"/>
    <mergeCell ref="B5064:B5067"/>
    <mergeCell ref="C5068:D5068"/>
    <mergeCell ref="C5069:D5069"/>
    <mergeCell ref="C5070:D5070"/>
    <mergeCell ref="C5071:D5071"/>
    <mergeCell ref="C5074:D5074"/>
    <mergeCell ref="C5075:D5075"/>
    <mergeCell ref="C5076:D5076"/>
    <mergeCell ref="C5077:D5077"/>
    <mergeCell ref="C5078:D5078"/>
    <mergeCell ref="C5079:D5079"/>
    <mergeCell ref="C5080:D5080"/>
    <mergeCell ref="C5082:D5082"/>
    <mergeCell ref="B5083:B5086"/>
    <mergeCell ref="C5087:D5087"/>
    <mergeCell ref="C5088:D5088"/>
    <mergeCell ref="C5089:D5089"/>
    <mergeCell ref="C5090:D5090"/>
    <mergeCell ref="C5093:D5093"/>
    <mergeCell ref="C5094:D5094"/>
    <mergeCell ref="C5095:D5095"/>
    <mergeCell ref="C5096:D5096"/>
    <mergeCell ref="C5097:D5097"/>
    <mergeCell ref="C5098:D5098"/>
    <mergeCell ref="C5099:D5099"/>
    <mergeCell ref="C5101:D5101"/>
    <mergeCell ref="B5102:B5105"/>
    <mergeCell ref="C5106:D5106"/>
    <mergeCell ref="C5107:D5107"/>
    <mergeCell ref="C5108:D5108"/>
    <mergeCell ref="C5109:D5109"/>
    <mergeCell ref="C5112:D5112"/>
    <mergeCell ref="C5113:D5113"/>
    <mergeCell ref="C5114:D5114"/>
    <mergeCell ref="C5115:D5115"/>
    <mergeCell ref="C5116:D5116"/>
    <mergeCell ref="C5117:D5117"/>
    <mergeCell ref="C5118:D5118"/>
    <mergeCell ref="C5120:D5120"/>
    <mergeCell ref="B5121:B5129"/>
    <mergeCell ref="C5130:D5130"/>
    <mergeCell ref="C5131:D5131"/>
    <mergeCell ref="C5132:D5132"/>
    <mergeCell ref="C5133:D5133"/>
    <mergeCell ref="C5136:D5136"/>
    <mergeCell ref="C5137:D5137"/>
    <mergeCell ref="C5138:D5138"/>
    <mergeCell ref="C5139:D5139"/>
    <mergeCell ref="C5140:D5140"/>
    <mergeCell ref="C5141:D5141"/>
    <mergeCell ref="C5142:D5142"/>
    <mergeCell ref="C5144:D5144"/>
    <mergeCell ref="B5145:B5153"/>
    <mergeCell ref="C5154:D5154"/>
    <mergeCell ref="C5155:D5155"/>
    <mergeCell ref="C5156:D5156"/>
    <mergeCell ref="C5157:D5157"/>
    <mergeCell ref="C5160:D5160"/>
    <mergeCell ref="C5161:D5161"/>
    <mergeCell ref="C5162:D5162"/>
    <mergeCell ref="C5163:D5163"/>
    <mergeCell ref="C5164:D5164"/>
    <mergeCell ref="C5165:D5165"/>
    <mergeCell ref="C5166:D5166"/>
    <mergeCell ref="C5168:D5168"/>
    <mergeCell ref="B5169:B5174"/>
    <mergeCell ref="C5170:C5171"/>
    <mergeCell ref="C5175:D5175"/>
    <mergeCell ref="C5176:D5176"/>
    <mergeCell ref="C5177:D5177"/>
    <mergeCell ref="C5178:D5178"/>
    <mergeCell ref="C5181:D5181"/>
    <mergeCell ref="C5182:D5182"/>
    <mergeCell ref="C5183:D5183"/>
    <mergeCell ref="C5184:D5184"/>
    <mergeCell ref="C5185:D5185"/>
    <mergeCell ref="C5186:D5186"/>
    <mergeCell ref="C5187:D5187"/>
    <mergeCell ref="C5189:D5189"/>
    <mergeCell ref="B5190:B5199"/>
    <mergeCell ref="C5193:C5194"/>
    <mergeCell ref="C5200:D5200"/>
    <mergeCell ref="C5201:D5201"/>
    <mergeCell ref="C5202:D5202"/>
    <mergeCell ref="C5203:D5203"/>
    <mergeCell ref="C5206:D5206"/>
    <mergeCell ref="C5207:D5207"/>
    <mergeCell ref="C5208:D5208"/>
    <mergeCell ref="C5209:D5209"/>
    <mergeCell ref="C5210:D5210"/>
    <mergeCell ref="C5211:D5211"/>
    <mergeCell ref="C5212:D5212"/>
    <mergeCell ref="C5214:D5214"/>
    <mergeCell ref="B5215:B5220"/>
    <mergeCell ref="C5221:D5221"/>
    <mergeCell ref="C5222:D5222"/>
    <mergeCell ref="C5223:D5223"/>
    <mergeCell ref="C5224:D5224"/>
    <mergeCell ref="C5227:D5227"/>
    <mergeCell ref="C5228:D5228"/>
    <mergeCell ref="C5229:D5229"/>
    <mergeCell ref="C5230:D5230"/>
    <mergeCell ref="C5231:D5231"/>
    <mergeCell ref="C5232:D5232"/>
    <mergeCell ref="C5233:D5233"/>
    <mergeCell ref="C5235:D5235"/>
    <mergeCell ref="B5236:B5254"/>
    <mergeCell ref="C5255:D5255"/>
    <mergeCell ref="C5256:D5256"/>
    <mergeCell ref="C5257:D5257"/>
    <mergeCell ref="C5258:D5258"/>
    <mergeCell ref="C5261:D5261"/>
    <mergeCell ref="C5262:D5262"/>
    <mergeCell ref="C5263:D5263"/>
    <mergeCell ref="C5264:D5264"/>
    <mergeCell ref="C5265:D5265"/>
    <mergeCell ref="C5266:D5266"/>
    <mergeCell ref="C5267:D5267"/>
    <mergeCell ref="C5269:D5269"/>
    <mergeCell ref="B5270:B5279"/>
    <mergeCell ref="C5280:D5280"/>
    <mergeCell ref="C5281:D5281"/>
    <mergeCell ref="C5282:D5282"/>
    <mergeCell ref="C5283:D5283"/>
    <mergeCell ref="C5286:D5286"/>
    <mergeCell ref="C5287:D5287"/>
    <mergeCell ref="C5288:D5288"/>
    <mergeCell ref="C5289:D5289"/>
    <mergeCell ref="C5290:D5290"/>
    <mergeCell ref="C5291:D5291"/>
    <mergeCell ref="C5292:D5292"/>
    <mergeCell ref="C5294:D5294"/>
    <mergeCell ref="B5295:B5297"/>
    <mergeCell ref="C5298:D5298"/>
    <mergeCell ref="C5299:D5299"/>
    <mergeCell ref="C5300:D5300"/>
    <mergeCell ref="C5301:D5301"/>
    <mergeCell ref="C5304:D5304"/>
    <mergeCell ref="C5305:D5305"/>
    <mergeCell ref="C5306:D5306"/>
    <mergeCell ref="C5307:D5307"/>
    <mergeCell ref="C5308:D5308"/>
    <mergeCell ref="C5309:D5309"/>
    <mergeCell ref="C5310:D5310"/>
    <mergeCell ref="C5312:D5312"/>
    <mergeCell ref="B5313:B5316"/>
    <mergeCell ref="C5317:D5317"/>
    <mergeCell ref="C5318:D5318"/>
    <mergeCell ref="C5319:D5319"/>
    <mergeCell ref="C5320:D5320"/>
    <mergeCell ref="C5323:D5323"/>
    <mergeCell ref="C5324:D5324"/>
    <mergeCell ref="C5325:D5325"/>
    <mergeCell ref="C5326:D5326"/>
    <mergeCell ref="C5327:D5327"/>
    <mergeCell ref="C5328:D5328"/>
    <mergeCell ref="C5329:D5329"/>
    <mergeCell ref="C5331:D5331"/>
    <mergeCell ref="B5332:B5337"/>
    <mergeCell ref="C5338:D5338"/>
    <mergeCell ref="C5339:D5339"/>
    <mergeCell ref="C5340:D5340"/>
    <mergeCell ref="C5341:D5341"/>
    <mergeCell ref="C5345:D5345"/>
    <mergeCell ref="C5346:D5346"/>
    <mergeCell ref="C5348:D5348"/>
    <mergeCell ref="C5349:D5349"/>
    <mergeCell ref="C5350:D5350"/>
    <mergeCell ref="C5351:D5351"/>
    <mergeCell ref="C5353:D5353"/>
    <mergeCell ref="B5354:B5374"/>
    <mergeCell ref="C5355:C5363"/>
    <mergeCell ref="C5364:C5373"/>
    <mergeCell ref="C5375:D5375"/>
    <mergeCell ref="C5376:D5376"/>
    <mergeCell ref="C5377:D5377"/>
    <mergeCell ref="C5378:D5378"/>
    <mergeCell ref="C5381:D5381"/>
    <mergeCell ref="C5382:D5382"/>
    <mergeCell ref="C5383:D5383"/>
    <mergeCell ref="C5384:D5384"/>
    <mergeCell ref="C5385:D5385"/>
    <mergeCell ref="C5386:D5386"/>
    <mergeCell ref="C5387:D5387"/>
    <mergeCell ref="C5389:D5389"/>
    <mergeCell ref="B5390:B5392"/>
    <mergeCell ref="C5393:D5393"/>
    <mergeCell ref="C5394:D5394"/>
    <mergeCell ref="C5395:D5395"/>
    <mergeCell ref="C5396:D5396"/>
    <mergeCell ref="C5400:D5400"/>
    <mergeCell ref="C5401:D5401"/>
    <mergeCell ref="C5402:D5402"/>
    <mergeCell ref="C5403:D5403"/>
    <mergeCell ref="C5404:D5404"/>
    <mergeCell ref="C5405:D5405"/>
    <mergeCell ref="C5406:D5406"/>
    <mergeCell ref="C5408:D5408"/>
    <mergeCell ref="B5409:B5412"/>
    <mergeCell ref="C5413:D5413"/>
    <mergeCell ref="C5414:D5414"/>
    <mergeCell ref="C5415:D5415"/>
    <mergeCell ref="C5416:D5416"/>
    <mergeCell ref="C5419:D5419"/>
    <mergeCell ref="C5420:D5420"/>
    <mergeCell ref="C5422:D5422"/>
    <mergeCell ref="C5423:D5423"/>
    <mergeCell ref="C5424:D5424"/>
    <mergeCell ref="C5425:D5425"/>
    <mergeCell ref="C5427:D5427"/>
    <mergeCell ref="B5428:B5433"/>
    <mergeCell ref="C5434:D5434"/>
    <mergeCell ref="C5435:D5435"/>
    <mergeCell ref="C5436:D5436"/>
    <mergeCell ref="C5437:D5437"/>
    <mergeCell ref="C5440:D5440"/>
    <mergeCell ref="C5441:D5441"/>
    <mergeCell ref="C5443:D5443"/>
    <mergeCell ref="C5444:D5444"/>
    <mergeCell ref="C5445:D5445"/>
    <mergeCell ref="C5446:D5446"/>
    <mergeCell ref="C5448:D5448"/>
    <mergeCell ref="B5449:B5458"/>
    <mergeCell ref="C5450:C5454"/>
    <mergeCell ref="C5456:C5458"/>
    <mergeCell ref="C5459:D5459"/>
    <mergeCell ref="C5460:D5460"/>
    <mergeCell ref="C5461:D5461"/>
    <mergeCell ref="C5462:D5462"/>
    <mergeCell ref="C5465:D5465"/>
    <mergeCell ref="C5466:D5466"/>
    <mergeCell ref="C5468:D5468"/>
    <mergeCell ref="C5469:D5469"/>
    <mergeCell ref="C5470:D5470"/>
    <mergeCell ref="C5471:D5471"/>
    <mergeCell ref="C5473:D5473"/>
    <mergeCell ref="B5474:B5478"/>
    <mergeCell ref="C5479:D5479"/>
    <mergeCell ref="C5480:D5480"/>
    <mergeCell ref="C5481:D5481"/>
    <mergeCell ref="C5482:D5482"/>
    <mergeCell ref="C5485:D5485"/>
    <mergeCell ref="C5486:D5486"/>
    <mergeCell ref="C5488:D5488"/>
    <mergeCell ref="C5489:D5489"/>
    <mergeCell ref="C5490:D5490"/>
    <mergeCell ref="C5491:D5491"/>
    <mergeCell ref="C5493:D5493"/>
    <mergeCell ref="B5494:B5496"/>
    <mergeCell ref="C5497:D5497"/>
    <mergeCell ref="C5498:D5498"/>
    <mergeCell ref="C5499:D5499"/>
    <mergeCell ref="C5500:D5500"/>
    <mergeCell ref="C5503:D5503"/>
    <mergeCell ref="C5504:D5504"/>
    <mergeCell ref="C5506:D5506"/>
    <mergeCell ref="C5507:D5507"/>
    <mergeCell ref="C5508:D5508"/>
    <mergeCell ref="C5509:D5509"/>
    <mergeCell ref="C5511:D5511"/>
    <mergeCell ref="B5512:B5517"/>
    <mergeCell ref="C5513:C5514"/>
    <mergeCell ref="C5515:C5516"/>
    <mergeCell ref="C5518:D5518"/>
    <mergeCell ref="C5519:D5519"/>
    <mergeCell ref="C5520:D5520"/>
    <mergeCell ref="C5521:D5521"/>
    <mergeCell ref="C5524:D5524"/>
    <mergeCell ref="C5525:D5525"/>
    <mergeCell ref="C5527:D5527"/>
    <mergeCell ref="C5528:D5528"/>
    <mergeCell ref="C5529:D5529"/>
    <mergeCell ref="C5530:D5530"/>
    <mergeCell ref="C5532:D5532"/>
    <mergeCell ref="B5533:B5553"/>
    <mergeCell ref="C5534:C5537"/>
    <mergeCell ref="C5538:C5541"/>
    <mergeCell ref="C5542:C5546"/>
    <mergeCell ref="C5547:C5549"/>
    <mergeCell ref="C5550:C5551"/>
    <mergeCell ref="C5552:C5553"/>
    <mergeCell ref="C5554:D5554"/>
    <mergeCell ref="C5555:D5555"/>
    <mergeCell ref="C5556:D5556"/>
    <mergeCell ref="C5557:D5557"/>
    <mergeCell ref="C5560:D5560"/>
    <mergeCell ref="C5561:D5561"/>
    <mergeCell ref="C5563:D5563"/>
    <mergeCell ref="C5564:D5564"/>
    <mergeCell ref="C5565:D5565"/>
    <mergeCell ref="C5566:D5566"/>
    <mergeCell ref="C5568:D5568"/>
    <mergeCell ref="B5569:B5571"/>
    <mergeCell ref="C5573:D5573"/>
    <mergeCell ref="C5574:D5574"/>
    <mergeCell ref="C5575:D5575"/>
    <mergeCell ref="C5576:D5576"/>
    <mergeCell ref="C5579:D5579"/>
    <mergeCell ref="C5580:D5580"/>
    <mergeCell ref="C5582:D5582"/>
    <mergeCell ref="C5583:D5583"/>
    <mergeCell ref="C5584:D5584"/>
    <mergeCell ref="C5585:D5585"/>
    <mergeCell ref="C5587:D5587"/>
    <mergeCell ref="B5588:B5590"/>
    <mergeCell ref="C5591:D5591"/>
    <mergeCell ref="C5592:D5592"/>
    <mergeCell ref="C5593:D5593"/>
    <mergeCell ref="C5594:D5594"/>
    <mergeCell ref="C5597:D5597"/>
    <mergeCell ref="C5598:D5598"/>
    <mergeCell ref="C5600:D5600"/>
    <mergeCell ref="C5601:D5601"/>
    <mergeCell ref="C5602:D5602"/>
    <mergeCell ref="C5603:D5603"/>
    <mergeCell ref="C5605:D5605"/>
    <mergeCell ref="B5606:B5610"/>
    <mergeCell ref="C5611:D5611"/>
    <mergeCell ref="C5612:D5612"/>
    <mergeCell ref="C5613:D5613"/>
    <mergeCell ref="C5614:D5614"/>
    <mergeCell ref="C5617:D5617"/>
    <mergeCell ref="C5618:D5618"/>
    <mergeCell ref="C5620:D5620"/>
    <mergeCell ref="C5621:D5621"/>
    <mergeCell ref="C5622:D5622"/>
    <mergeCell ref="C5623:D5623"/>
    <mergeCell ref="C5625:D5625"/>
    <mergeCell ref="B5626:B5629"/>
    <mergeCell ref="C5630:D5630"/>
    <mergeCell ref="C5631:D5631"/>
    <mergeCell ref="C5632:D5632"/>
    <mergeCell ref="C5633:D5633"/>
    <mergeCell ref="C5636:D5636"/>
    <mergeCell ref="C5637:D5637"/>
    <mergeCell ref="C5639:D5639"/>
    <mergeCell ref="C5640:D5640"/>
    <mergeCell ref="C5641:D5641"/>
    <mergeCell ref="C5642:D5642"/>
    <mergeCell ref="C5644:D5644"/>
    <mergeCell ref="B5645:B5656"/>
    <mergeCell ref="C5657:D5657"/>
    <mergeCell ref="C5658:D5658"/>
    <mergeCell ref="C5659:D5659"/>
    <mergeCell ref="C5660:D5660"/>
    <mergeCell ref="C5663:D5663"/>
    <mergeCell ref="C5664:D5664"/>
    <mergeCell ref="C5666:D5666"/>
    <mergeCell ref="C5667:D5667"/>
    <mergeCell ref="C5668:D5668"/>
    <mergeCell ref="C5669:D5669"/>
    <mergeCell ref="C5671:D5671"/>
    <mergeCell ref="B5672:B5673"/>
    <mergeCell ref="C5674:D5674"/>
    <mergeCell ref="C5675:D5675"/>
    <mergeCell ref="C5676:D5676"/>
    <mergeCell ref="C5677:D5677"/>
    <mergeCell ref="C5680:D5680"/>
    <mergeCell ref="C5681:D5681"/>
    <mergeCell ref="C5683:D5683"/>
    <mergeCell ref="C5684:D5684"/>
    <mergeCell ref="C5685:D5685"/>
    <mergeCell ref="C5686:D5686"/>
    <mergeCell ref="C5688:D5688"/>
    <mergeCell ref="B5689:B5695"/>
    <mergeCell ref="C5696:D5696"/>
    <mergeCell ref="C5697:D5697"/>
    <mergeCell ref="C5698:D5698"/>
    <mergeCell ref="C5699:D5699"/>
    <mergeCell ref="C5702:D5702"/>
    <mergeCell ref="C5703:D5703"/>
    <mergeCell ref="C5705:D5705"/>
    <mergeCell ref="C5706:D5706"/>
    <mergeCell ref="C5707:D5707"/>
    <mergeCell ref="C5708:D5708"/>
    <mergeCell ref="C5710:D5710"/>
    <mergeCell ref="B5711:B5715"/>
    <mergeCell ref="C5716:D5716"/>
    <mergeCell ref="C5717:D5717"/>
    <mergeCell ref="C5718:D5718"/>
    <mergeCell ref="C5719:D5719"/>
    <mergeCell ref="C5722:D5722"/>
    <mergeCell ref="C5723:D5723"/>
    <mergeCell ref="C5725:D5725"/>
    <mergeCell ref="C5726:D5726"/>
    <mergeCell ref="C5727:D5727"/>
    <mergeCell ref="C5728:D5728"/>
    <mergeCell ref="C5730:D5730"/>
    <mergeCell ref="B5731:B5739"/>
    <mergeCell ref="C5732:C5733"/>
    <mergeCell ref="C5735:C5739"/>
    <mergeCell ref="C5740:D5740"/>
    <mergeCell ref="C5741:D5741"/>
    <mergeCell ref="C5742:D5742"/>
    <mergeCell ref="C5743:D5743"/>
    <mergeCell ref="C5746:D5746"/>
    <mergeCell ref="C5747:D5747"/>
    <mergeCell ref="C5749:D5749"/>
    <mergeCell ref="C5750:D5750"/>
    <mergeCell ref="C5751:D5751"/>
    <mergeCell ref="C5752:D5752"/>
    <mergeCell ref="C5754:D5754"/>
    <mergeCell ref="B5755:B5762"/>
    <mergeCell ref="C5758:C5762"/>
    <mergeCell ref="C5763:D5763"/>
    <mergeCell ref="C5764:D5764"/>
    <mergeCell ref="C5765:D5765"/>
    <mergeCell ref="C5766:D5766"/>
    <mergeCell ref="C5769:D5769"/>
    <mergeCell ref="C5770:D5770"/>
    <mergeCell ref="C5772:D5772"/>
    <mergeCell ref="C5773:D5773"/>
    <mergeCell ref="C5774:D5774"/>
    <mergeCell ref="C5775:D5775"/>
    <mergeCell ref="C5777:D5777"/>
    <mergeCell ref="B5778:B5790"/>
    <mergeCell ref="C5780:C5783"/>
    <mergeCell ref="C5791:D5791"/>
    <mergeCell ref="C5792:D5792"/>
    <mergeCell ref="C5793:D5793"/>
    <mergeCell ref="C5794:D5794"/>
    <mergeCell ref="C5797:D5797"/>
    <mergeCell ref="C5798:D5798"/>
    <mergeCell ref="C5800:D5800"/>
    <mergeCell ref="C5801:D5801"/>
    <mergeCell ref="C5802:D5802"/>
    <mergeCell ref="C5803:D5803"/>
    <mergeCell ref="C5805:D5805"/>
    <mergeCell ref="B5806:B5816"/>
    <mergeCell ref="C5807:C5809"/>
    <mergeCell ref="C5810:C5812"/>
    <mergeCell ref="C5813:C5816"/>
    <mergeCell ref="C5817:D5817"/>
    <mergeCell ref="C5818:D5818"/>
    <mergeCell ref="C5819:D5819"/>
    <mergeCell ref="C5820:D5820"/>
    <mergeCell ref="C5823:D5823"/>
    <mergeCell ref="C5824:D5824"/>
    <mergeCell ref="C5826:D5826"/>
    <mergeCell ref="C5827:D5827"/>
    <mergeCell ref="C5828:D5828"/>
    <mergeCell ref="C5829:D5829"/>
    <mergeCell ref="C5831:D5831"/>
    <mergeCell ref="B5832:B5835"/>
    <mergeCell ref="C5833:C5835"/>
    <mergeCell ref="C5836:D5836"/>
    <mergeCell ref="C5837:D5837"/>
    <mergeCell ref="C5838:D5838"/>
    <mergeCell ref="C5839:D5839"/>
    <mergeCell ref="C5842:D5842"/>
    <mergeCell ref="C5843:D5843"/>
    <mergeCell ref="C5845:D5845"/>
    <mergeCell ref="C5846:D5846"/>
    <mergeCell ref="C5847:D5847"/>
    <mergeCell ref="C5848:D5848"/>
    <mergeCell ref="C5850:D5850"/>
    <mergeCell ref="B5851:B5861"/>
    <mergeCell ref="C5862:D5862"/>
    <mergeCell ref="C5863:D5863"/>
    <mergeCell ref="C5864:D5864"/>
    <mergeCell ref="C5865:D5865"/>
    <mergeCell ref="C5868:D5868"/>
    <mergeCell ref="C5869:D5869"/>
    <mergeCell ref="C5871:D5871"/>
    <mergeCell ref="C5872:D5872"/>
    <mergeCell ref="C5873:D5873"/>
    <mergeCell ref="C5874:D5874"/>
    <mergeCell ref="C5876:D5876"/>
    <mergeCell ref="B5877:B5883"/>
    <mergeCell ref="C5884:D5884"/>
    <mergeCell ref="C5885:D5885"/>
    <mergeCell ref="C5886:D5886"/>
    <mergeCell ref="C5887:D5887"/>
    <mergeCell ref="C5890:D5890"/>
    <mergeCell ref="C5891:D5891"/>
    <mergeCell ref="C5893:D5893"/>
    <mergeCell ref="C5894:D5894"/>
    <mergeCell ref="C5895:D5895"/>
    <mergeCell ref="C5896:D5896"/>
    <mergeCell ref="C5898:D5898"/>
    <mergeCell ref="B5899:B5902"/>
    <mergeCell ref="C5903:D5903"/>
    <mergeCell ref="C5904:D5904"/>
    <mergeCell ref="C5905:D5905"/>
    <mergeCell ref="C5906:D5906"/>
    <mergeCell ref="C5909:D5909"/>
    <mergeCell ref="C5910:D5910"/>
    <mergeCell ref="C5912:D5912"/>
    <mergeCell ref="C5913:D5913"/>
    <mergeCell ref="C5914:D5914"/>
    <mergeCell ref="C5915:D5915"/>
    <mergeCell ref="C5917:D5917"/>
    <mergeCell ref="B5918:B5920"/>
    <mergeCell ref="C5921:D5921"/>
    <mergeCell ref="C5922:D5922"/>
    <mergeCell ref="C5923:D5923"/>
    <mergeCell ref="C5924:D5924"/>
    <mergeCell ref="C5927:D5927"/>
    <mergeCell ref="C5928:D5928"/>
    <mergeCell ref="C5930:D5930"/>
    <mergeCell ref="C5931:D5931"/>
    <mergeCell ref="C5932:D5932"/>
    <mergeCell ref="C5933:D5933"/>
    <mergeCell ref="C5935:D5935"/>
    <mergeCell ref="B5936:B5940"/>
    <mergeCell ref="C5941:D5941"/>
    <mergeCell ref="C5942:D5942"/>
    <mergeCell ref="C5943:D5943"/>
    <mergeCell ref="C5944:D5944"/>
    <mergeCell ref="C5949:D5949"/>
    <mergeCell ref="C5950:D5950"/>
    <mergeCell ref="C5952:D5952"/>
    <mergeCell ref="C5953:D5953"/>
    <mergeCell ref="C5954:D5954"/>
    <mergeCell ref="C5955:D5955"/>
    <mergeCell ref="C5957:D5957"/>
    <mergeCell ref="B5958:B5959"/>
    <mergeCell ref="C5960:D5960"/>
    <mergeCell ref="C5961:D5961"/>
    <mergeCell ref="C6018:D6018"/>
    <mergeCell ref="B6019:B6023"/>
    <mergeCell ref="C5962:D5962"/>
    <mergeCell ref="C5963:D5963"/>
    <mergeCell ref="C5967:D5967"/>
    <mergeCell ref="C5968:D5968"/>
    <mergeCell ref="C5970:D5970"/>
    <mergeCell ref="C5971:D5971"/>
    <mergeCell ref="C5972:D5972"/>
    <mergeCell ref="C5973:D5973"/>
    <mergeCell ref="C5975:D5975"/>
    <mergeCell ref="B5976:B5982"/>
    <mergeCell ref="C5983:D5983"/>
    <mergeCell ref="C5984:D5984"/>
    <mergeCell ref="C5985:D5985"/>
    <mergeCell ref="C5986:D5986"/>
    <mergeCell ref="C5989:D5989"/>
    <mergeCell ref="C5990:D5990"/>
    <mergeCell ref="C5992:D5992"/>
    <mergeCell ref="C3941:C3942"/>
    <mergeCell ref="C6024:D6024"/>
    <mergeCell ref="C6025:D6025"/>
    <mergeCell ref="C6026:D6026"/>
    <mergeCell ref="C6027:D6027"/>
    <mergeCell ref="C6030:D6030"/>
    <mergeCell ref="C6031:D6031"/>
    <mergeCell ref="C6033:D6033"/>
    <mergeCell ref="C6034:D6034"/>
    <mergeCell ref="C6035:D6035"/>
    <mergeCell ref="C6036:D6036"/>
    <mergeCell ref="C6038:D6038"/>
    <mergeCell ref="B6039:B6045"/>
    <mergeCell ref="C6046:D6046"/>
    <mergeCell ref="C6047:D6047"/>
    <mergeCell ref="C6048:D6048"/>
    <mergeCell ref="C6049:D6049"/>
    <mergeCell ref="C5993:D5993"/>
    <mergeCell ref="C5994:D5994"/>
    <mergeCell ref="C5995:D5995"/>
    <mergeCell ref="C5997:D5997"/>
    <mergeCell ref="B5998:B6002"/>
    <mergeCell ref="C6003:D6003"/>
    <mergeCell ref="C6004:D6004"/>
    <mergeCell ref="C6005:D6005"/>
    <mergeCell ref="C6006:D6006"/>
    <mergeCell ref="C6010:D6010"/>
    <mergeCell ref="C6011:D6011"/>
    <mergeCell ref="C6013:D6013"/>
    <mergeCell ref="C6014:D6014"/>
    <mergeCell ref="C6015:D6015"/>
    <mergeCell ref="C6016:D6016"/>
  </mergeCells>
  <hyperlinks>
    <hyperlink ref="B9" location="Glossary!A1" display="The Glossary can be accessed here" xr:uid="{67697634-31A0-404D-973E-DAF0137022B6}"/>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DAB2D-3BF1-4F7F-99D4-670B2C476E70}">
  <dimension ref="B10:D212"/>
  <sheetViews>
    <sheetView showGridLines="0" showRowColHeaders="0" zoomScale="80" zoomScaleNormal="80" workbookViewId="0"/>
  </sheetViews>
  <sheetFormatPr defaultColWidth="8.84375" defaultRowHeight="15.5" x14ac:dyDescent="0.35"/>
  <cols>
    <col min="1" max="1" width="3.84375" style="121" customWidth="1"/>
    <col min="2" max="2" width="43.07421875" style="122" customWidth="1"/>
    <col min="3" max="3" width="102.69140625" style="121" customWidth="1"/>
    <col min="4" max="4" width="13" style="121" customWidth="1"/>
    <col min="5" max="16384" width="8.84375" style="121"/>
  </cols>
  <sheetData>
    <row r="10" spans="2:3" ht="25" x14ac:dyDescent="0.5">
      <c r="B10" s="297" t="s">
        <v>1888</v>
      </c>
      <c r="C10" s="297"/>
    </row>
    <row r="11" spans="2:3" ht="16" thickBot="1" x14ac:dyDescent="0.4"/>
    <row r="12" spans="2:3" s="148" customFormat="1" ht="18" x14ac:dyDescent="0.4">
      <c r="B12" s="146" t="s">
        <v>1610</v>
      </c>
      <c r="C12" s="147" t="s">
        <v>1611</v>
      </c>
    </row>
    <row r="13" spans="2:3" x14ac:dyDescent="0.35">
      <c r="B13" s="128" t="s">
        <v>1612</v>
      </c>
      <c r="C13" s="135" t="s">
        <v>1613</v>
      </c>
    </row>
    <row r="14" spans="2:3" x14ac:dyDescent="0.35">
      <c r="B14" s="126" t="s">
        <v>1614</v>
      </c>
      <c r="C14" s="135" t="s">
        <v>1615</v>
      </c>
    </row>
    <row r="15" spans="2:3" ht="93" x14ac:dyDescent="0.35">
      <c r="B15" s="126" t="s">
        <v>1889</v>
      </c>
      <c r="C15" s="135" t="s">
        <v>1890</v>
      </c>
    </row>
    <row r="16" spans="2:3" ht="31" x14ac:dyDescent="0.35">
      <c r="B16" s="126" t="s">
        <v>2</v>
      </c>
      <c r="C16" s="135" t="s">
        <v>1891</v>
      </c>
    </row>
    <row r="17" spans="2:4" x14ac:dyDescent="0.35">
      <c r="B17" s="126" t="s">
        <v>1893</v>
      </c>
      <c r="C17" s="135" t="s">
        <v>1892</v>
      </c>
    </row>
    <row r="18" spans="2:4" ht="62" x14ac:dyDescent="0.35">
      <c r="B18" s="124" t="s">
        <v>1616</v>
      </c>
      <c r="C18" s="135" t="s">
        <v>1617</v>
      </c>
    </row>
    <row r="19" spans="2:4" x14ac:dyDescent="0.35">
      <c r="B19" s="124" t="s">
        <v>1618</v>
      </c>
      <c r="C19" s="135" t="s">
        <v>1619</v>
      </c>
    </row>
    <row r="20" spans="2:4" ht="31" x14ac:dyDescent="0.35">
      <c r="B20" s="124" t="s">
        <v>1894</v>
      </c>
      <c r="C20" s="135" t="s">
        <v>1475</v>
      </c>
    </row>
    <row r="21" spans="2:4" ht="31" x14ac:dyDescent="0.35">
      <c r="B21" s="125" t="s">
        <v>1620</v>
      </c>
      <c r="C21" s="136" t="s">
        <v>1621</v>
      </c>
      <c r="D21" s="123"/>
    </row>
    <row r="22" spans="2:4" x14ac:dyDescent="0.35">
      <c r="B22" s="124" t="s">
        <v>1622</v>
      </c>
      <c r="C22" s="135" t="s">
        <v>1623</v>
      </c>
    </row>
    <row r="23" spans="2:4" ht="46.5" x14ac:dyDescent="0.35">
      <c r="B23" s="124" t="s">
        <v>1624</v>
      </c>
      <c r="C23" s="135" t="s">
        <v>1625</v>
      </c>
    </row>
    <row r="24" spans="2:4" ht="46.5" x14ac:dyDescent="0.35">
      <c r="B24" s="124" t="s">
        <v>1626</v>
      </c>
      <c r="C24" s="135" t="s">
        <v>1627</v>
      </c>
    </row>
    <row r="25" spans="2:4" ht="31" x14ac:dyDescent="0.35">
      <c r="B25" s="131" t="s">
        <v>1628</v>
      </c>
      <c r="C25" s="135" t="s">
        <v>1629</v>
      </c>
    </row>
    <row r="26" spans="2:4" ht="62" x14ac:dyDescent="0.35">
      <c r="B26" s="131" t="s">
        <v>1895</v>
      </c>
      <c r="C26" s="135" t="s">
        <v>1896</v>
      </c>
    </row>
    <row r="27" spans="2:4" ht="46.5" x14ac:dyDescent="0.35">
      <c r="B27" s="125" t="s">
        <v>1630</v>
      </c>
      <c r="C27" s="136" t="s">
        <v>1631</v>
      </c>
      <c r="D27" s="123"/>
    </row>
    <row r="28" spans="2:4" ht="31" x14ac:dyDescent="0.35">
      <c r="B28" s="128" t="s">
        <v>1632</v>
      </c>
      <c r="C28" s="135" t="s">
        <v>1633</v>
      </c>
    </row>
    <row r="29" spans="2:4" ht="124" x14ac:dyDescent="0.35">
      <c r="B29" s="124" t="s">
        <v>1634</v>
      </c>
      <c r="C29" s="135" t="s">
        <v>1635</v>
      </c>
    </row>
    <row r="30" spans="2:4" x14ac:dyDescent="0.35">
      <c r="B30" s="161" t="s">
        <v>1967</v>
      </c>
      <c r="C30" s="162" t="s">
        <v>1962</v>
      </c>
    </row>
    <row r="31" spans="2:4" x14ac:dyDescent="0.35">
      <c r="B31" s="161" t="s">
        <v>1968</v>
      </c>
      <c r="C31" s="162" t="s">
        <v>1962</v>
      </c>
    </row>
    <row r="32" spans="2:4" x14ac:dyDescent="0.35">
      <c r="B32" s="124" t="s">
        <v>1897</v>
      </c>
      <c r="C32" s="135" t="s">
        <v>1898</v>
      </c>
    </row>
    <row r="33" spans="2:3" ht="93" x14ac:dyDescent="0.35">
      <c r="B33" s="124" t="s">
        <v>1576</v>
      </c>
      <c r="C33" s="135" t="s">
        <v>1899</v>
      </c>
    </row>
    <row r="34" spans="2:3" x14ac:dyDescent="0.35">
      <c r="B34" s="124" t="s">
        <v>1900</v>
      </c>
      <c r="C34" s="135" t="s">
        <v>1901</v>
      </c>
    </row>
    <row r="35" spans="2:3" ht="31" x14ac:dyDescent="0.35">
      <c r="B35" s="124" t="s">
        <v>1902</v>
      </c>
      <c r="C35" s="135" t="s">
        <v>1903</v>
      </c>
    </row>
    <row r="36" spans="2:3" ht="46.5" x14ac:dyDescent="0.35">
      <c r="B36" s="124" t="s">
        <v>1636</v>
      </c>
      <c r="C36" s="135" t="s">
        <v>1637</v>
      </c>
    </row>
    <row r="37" spans="2:3" x14ac:dyDescent="0.35">
      <c r="B37" s="124" t="s">
        <v>1638</v>
      </c>
      <c r="C37" s="135" t="s">
        <v>1639</v>
      </c>
    </row>
    <row r="38" spans="2:3" x14ac:dyDescent="0.35">
      <c r="B38" s="124" t="s">
        <v>813</v>
      </c>
      <c r="C38" s="135" t="s">
        <v>1640</v>
      </c>
    </row>
    <row r="39" spans="2:3" x14ac:dyDescent="0.35">
      <c r="B39" s="124" t="s">
        <v>812</v>
      </c>
      <c r="C39" s="135" t="s">
        <v>1641</v>
      </c>
    </row>
    <row r="40" spans="2:3" x14ac:dyDescent="0.35">
      <c r="B40" s="124" t="s">
        <v>1904</v>
      </c>
      <c r="C40" s="135" t="s">
        <v>1905</v>
      </c>
    </row>
    <row r="41" spans="2:3" x14ac:dyDescent="0.35">
      <c r="B41" s="124" t="s">
        <v>1642</v>
      </c>
      <c r="C41" s="135" t="s">
        <v>1643</v>
      </c>
    </row>
    <row r="42" spans="2:3" ht="31" x14ac:dyDescent="0.35">
      <c r="B42" s="124" t="s">
        <v>1906</v>
      </c>
      <c r="C42" s="135" t="s">
        <v>1907</v>
      </c>
    </row>
    <row r="43" spans="2:3" ht="31" x14ac:dyDescent="0.35">
      <c r="B43" s="124" t="s">
        <v>1908</v>
      </c>
      <c r="C43" s="135" t="s">
        <v>1909</v>
      </c>
    </row>
    <row r="44" spans="2:3" x14ac:dyDescent="0.35">
      <c r="B44" s="124" t="s">
        <v>1910</v>
      </c>
      <c r="C44" s="135" t="s">
        <v>1911</v>
      </c>
    </row>
    <row r="45" spans="2:3" ht="31" x14ac:dyDescent="0.35">
      <c r="B45" s="130" t="s">
        <v>1644</v>
      </c>
      <c r="C45" s="135" t="s">
        <v>1645</v>
      </c>
    </row>
    <row r="46" spans="2:3" ht="31" x14ac:dyDescent="0.35">
      <c r="B46" s="128" t="s">
        <v>1646</v>
      </c>
      <c r="C46" s="135" t="s">
        <v>1647</v>
      </c>
    </row>
    <row r="47" spans="2:3" ht="46.5" x14ac:dyDescent="0.35">
      <c r="B47" s="128" t="s">
        <v>1648</v>
      </c>
      <c r="C47" s="135" t="s">
        <v>1649</v>
      </c>
    </row>
    <row r="48" spans="2:3" ht="31" x14ac:dyDescent="0.35">
      <c r="B48" s="124" t="s">
        <v>1912</v>
      </c>
      <c r="C48" s="135" t="s">
        <v>1913</v>
      </c>
    </row>
    <row r="49" spans="2:3" ht="232.5" x14ac:dyDescent="0.35">
      <c r="B49" s="131" t="s">
        <v>1650</v>
      </c>
      <c r="C49" s="135" t="s">
        <v>2001</v>
      </c>
    </row>
    <row r="50" spans="2:3" ht="31" x14ac:dyDescent="0.35">
      <c r="B50" s="126" t="s">
        <v>1651</v>
      </c>
      <c r="C50" s="135" t="s">
        <v>1652</v>
      </c>
    </row>
    <row r="51" spans="2:3" ht="31" x14ac:dyDescent="0.35">
      <c r="B51" s="126" t="s">
        <v>1653</v>
      </c>
      <c r="C51" s="135" t="s">
        <v>1654</v>
      </c>
    </row>
    <row r="52" spans="2:3" x14ac:dyDescent="0.35">
      <c r="B52" s="124" t="s">
        <v>1655</v>
      </c>
      <c r="C52" s="135" t="s">
        <v>1656</v>
      </c>
    </row>
    <row r="53" spans="2:3" ht="31" x14ac:dyDescent="0.35">
      <c r="B53" s="124" t="s">
        <v>1128</v>
      </c>
      <c r="C53" s="135" t="s">
        <v>1657</v>
      </c>
    </row>
    <row r="54" spans="2:3" ht="62" x14ac:dyDescent="0.35">
      <c r="B54" s="124" t="s">
        <v>811</v>
      </c>
      <c r="C54" s="135" t="s">
        <v>1658</v>
      </c>
    </row>
    <row r="55" spans="2:3" ht="31" x14ac:dyDescent="0.35">
      <c r="B55" s="126" t="s">
        <v>1659</v>
      </c>
      <c r="C55" s="135" t="s">
        <v>1660</v>
      </c>
    </row>
    <row r="56" spans="2:3" ht="31" x14ac:dyDescent="0.35">
      <c r="B56" s="161" t="s">
        <v>1957</v>
      </c>
      <c r="C56" s="162" t="s">
        <v>1945</v>
      </c>
    </row>
    <row r="57" spans="2:3" ht="62" x14ac:dyDescent="0.35">
      <c r="B57" s="126" t="s">
        <v>1661</v>
      </c>
      <c r="C57" s="135" t="s">
        <v>1662</v>
      </c>
    </row>
    <row r="58" spans="2:3" ht="46.5" x14ac:dyDescent="0.35">
      <c r="B58" s="161" t="s">
        <v>1951</v>
      </c>
      <c r="C58" s="162" t="s">
        <v>1947</v>
      </c>
    </row>
    <row r="59" spans="2:3" ht="46.5" x14ac:dyDescent="0.35">
      <c r="B59" s="132" t="s">
        <v>1663</v>
      </c>
      <c r="C59" s="135" t="s">
        <v>1664</v>
      </c>
    </row>
    <row r="60" spans="2:3" ht="31" x14ac:dyDescent="0.35">
      <c r="B60" s="132" t="s">
        <v>1665</v>
      </c>
      <c r="C60" s="138" t="s">
        <v>1666</v>
      </c>
    </row>
    <row r="61" spans="2:3" x14ac:dyDescent="0.35">
      <c r="B61" s="128" t="s">
        <v>1667</v>
      </c>
      <c r="C61" s="135" t="s">
        <v>1668</v>
      </c>
    </row>
    <row r="62" spans="2:3" x14ac:dyDescent="0.35">
      <c r="B62" s="128" t="s">
        <v>1669</v>
      </c>
      <c r="C62" s="135" t="s">
        <v>1670</v>
      </c>
    </row>
    <row r="63" spans="2:3" ht="62" x14ac:dyDescent="0.35">
      <c r="B63" s="128" t="s">
        <v>1671</v>
      </c>
      <c r="C63" s="135" t="s">
        <v>1672</v>
      </c>
    </row>
    <row r="64" spans="2:3" x14ac:dyDescent="0.35">
      <c r="B64" s="128" t="s">
        <v>1914</v>
      </c>
      <c r="C64" s="135" t="s">
        <v>1915</v>
      </c>
    </row>
    <row r="65" spans="2:4" ht="31" x14ac:dyDescent="0.35">
      <c r="B65" s="124" t="s">
        <v>1673</v>
      </c>
      <c r="C65" s="135" t="s">
        <v>1674</v>
      </c>
      <c r="D65" s="123"/>
    </row>
    <row r="66" spans="2:4" ht="46.5" x14ac:dyDescent="0.35">
      <c r="B66" s="124" t="s">
        <v>1675</v>
      </c>
      <c r="C66" s="135" t="s">
        <v>1676</v>
      </c>
    </row>
    <row r="67" spans="2:4" ht="46.5" x14ac:dyDescent="0.35">
      <c r="B67" s="124" t="s">
        <v>1677</v>
      </c>
      <c r="C67" s="135" t="s">
        <v>1678</v>
      </c>
    </row>
    <row r="68" spans="2:4" ht="31" x14ac:dyDescent="0.35">
      <c r="B68" s="124" t="s">
        <v>1679</v>
      </c>
      <c r="C68" s="135" t="s">
        <v>1680</v>
      </c>
    </row>
    <row r="69" spans="2:4" ht="31" x14ac:dyDescent="0.35">
      <c r="B69" s="125" t="s">
        <v>1681</v>
      </c>
      <c r="C69" s="136" t="s">
        <v>1682</v>
      </c>
    </row>
    <row r="70" spans="2:4" ht="46.5" x14ac:dyDescent="0.35">
      <c r="B70" s="124" t="s">
        <v>1683</v>
      </c>
      <c r="C70" s="135" t="s">
        <v>1684</v>
      </c>
    </row>
    <row r="71" spans="2:4" ht="31" x14ac:dyDescent="0.35">
      <c r="B71" s="126" t="s">
        <v>1685</v>
      </c>
      <c r="C71" s="135" t="s">
        <v>1686</v>
      </c>
    </row>
    <row r="72" spans="2:4" ht="31" x14ac:dyDescent="0.35">
      <c r="B72" s="124" t="s">
        <v>1419</v>
      </c>
      <c r="C72" s="135" t="s">
        <v>1687</v>
      </c>
    </row>
    <row r="73" spans="2:4" ht="31" x14ac:dyDescent="0.35">
      <c r="B73" s="161" t="s">
        <v>1956</v>
      </c>
      <c r="C73" s="162" t="s">
        <v>1944</v>
      </c>
    </row>
    <row r="74" spans="2:4" ht="31" x14ac:dyDescent="0.35">
      <c r="B74" s="124" t="s">
        <v>1916</v>
      </c>
      <c r="C74" s="135" t="s">
        <v>1917</v>
      </c>
    </row>
    <row r="75" spans="2:4" ht="77.5" x14ac:dyDescent="0.35">
      <c r="B75" s="124" t="s">
        <v>1688</v>
      </c>
      <c r="C75" s="135" t="s">
        <v>1689</v>
      </c>
    </row>
    <row r="76" spans="2:4" x14ac:dyDescent="0.35">
      <c r="B76" s="127" t="s">
        <v>1690</v>
      </c>
      <c r="C76" s="135" t="s">
        <v>1691</v>
      </c>
    </row>
    <row r="77" spans="2:4" ht="93" x14ac:dyDescent="0.35">
      <c r="B77" s="124" t="s">
        <v>1692</v>
      </c>
      <c r="C77" s="135" t="s">
        <v>1693</v>
      </c>
    </row>
    <row r="78" spans="2:4" ht="31" x14ac:dyDescent="0.35">
      <c r="B78" s="124" t="s">
        <v>1918</v>
      </c>
      <c r="C78" s="135" t="s">
        <v>1919</v>
      </c>
    </row>
    <row r="79" spans="2:4" ht="31" x14ac:dyDescent="0.35">
      <c r="B79" s="124" t="s">
        <v>1694</v>
      </c>
      <c r="C79" s="135" t="s">
        <v>1695</v>
      </c>
    </row>
    <row r="80" spans="2:4" x14ac:dyDescent="0.35">
      <c r="B80" s="161" t="s">
        <v>1969</v>
      </c>
      <c r="C80" s="162" t="s">
        <v>1963</v>
      </c>
    </row>
    <row r="81" spans="2:3" x14ac:dyDescent="0.35">
      <c r="B81" s="161" t="s">
        <v>1971</v>
      </c>
      <c r="C81" s="162" t="s">
        <v>1963</v>
      </c>
    </row>
    <row r="82" spans="2:3" x14ac:dyDescent="0.35">
      <c r="B82" s="161" t="s">
        <v>1970</v>
      </c>
      <c r="C82" s="162" t="s">
        <v>1963</v>
      </c>
    </row>
    <row r="83" spans="2:3" ht="62" x14ac:dyDescent="0.35">
      <c r="B83" s="124" t="s">
        <v>1696</v>
      </c>
      <c r="C83" s="135" t="s">
        <v>1697</v>
      </c>
    </row>
    <row r="84" spans="2:3" ht="31" x14ac:dyDescent="0.35">
      <c r="B84" s="161" t="s">
        <v>1966</v>
      </c>
      <c r="C84" s="162" t="s">
        <v>1961</v>
      </c>
    </row>
    <row r="85" spans="2:3" ht="31" x14ac:dyDescent="0.35">
      <c r="B85" s="161" t="s">
        <v>1965</v>
      </c>
      <c r="C85" s="162" t="s">
        <v>1960</v>
      </c>
    </row>
    <row r="86" spans="2:3" ht="46.5" x14ac:dyDescent="0.35">
      <c r="B86" s="127" t="s">
        <v>1698</v>
      </c>
      <c r="C86" s="135" t="s">
        <v>1699</v>
      </c>
    </row>
    <row r="87" spans="2:3" ht="31" x14ac:dyDescent="0.35">
      <c r="B87" s="124" t="s">
        <v>1700</v>
      </c>
      <c r="C87" s="135" t="s">
        <v>1701</v>
      </c>
    </row>
    <row r="88" spans="2:3" ht="62" x14ac:dyDescent="0.35">
      <c r="B88" s="124" t="s">
        <v>1702</v>
      </c>
      <c r="C88" s="135" t="s">
        <v>1703</v>
      </c>
    </row>
    <row r="89" spans="2:3" ht="124" x14ac:dyDescent="0.35">
      <c r="B89" s="131" t="s">
        <v>1704</v>
      </c>
      <c r="C89" s="135" t="s">
        <v>1705</v>
      </c>
    </row>
    <row r="90" spans="2:3" x14ac:dyDescent="0.35">
      <c r="B90" s="124" t="s">
        <v>1706</v>
      </c>
      <c r="C90" s="135" t="s">
        <v>1707</v>
      </c>
    </row>
    <row r="91" spans="2:3" ht="31" x14ac:dyDescent="0.35">
      <c r="B91" s="130" t="s">
        <v>1708</v>
      </c>
      <c r="C91" s="135" t="s">
        <v>1709</v>
      </c>
    </row>
    <row r="92" spans="2:3" ht="62" x14ac:dyDescent="0.35">
      <c r="B92" s="130" t="s">
        <v>1531</v>
      </c>
      <c r="C92" s="135" t="s">
        <v>1920</v>
      </c>
    </row>
    <row r="93" spans="2:3" ht="31" x14ac:dyDescent="0.35">
      <c r="B93" s="130" t="s">
        <v>1921</v>
      </c>
      <c r="C93" s="135" t="s">
        <v>1922</v>
      </c>
    </row>
    <row r="94" spans="2:3" ht="46.5" x14ac:dyDescent="0.35">
      <c r="B94" s="132" t="s">
        <v>1710</v>
      </c>
      <c r="C94" s="135" t="s">
        <v>1711</v>
      </c>
    </row>
    <row r="95" spans="2:3" ht="46.5" x14ac:dyDescent="0.35">
      <c r="B95" s="130" t="s">
        <v>1923</v>
      </c>
      <c r="C95" s="135" t="s">
        <v>1924</v>
      </c>
    </row>
    <row r="96" spans="2:3" ht="170.5" x14ac:dyDescent="0.35">
      <c r="B96" s="129" t="s">
        <v>347</v>
      </c>
      <c r="C96" s="135" t="s">
        <v>1712</v>
      </c>
    </row>
    <row r="97" spans="2:4" ht="46.5" x14ac:dyDescent="0.35">
      <c r="B97" s="124" t="s">
        <v>1713</v>
      </c>
      <c r="C97" s="135" t="s">
        <v>1714</v>
      </c>
      <c r="D97" s="123"/>
    </row>
    <row r="98" spans="2:4" ht="46.5" x14ac:dyDescent="0.35">
      <c r="B98" s="124" t="s">
        <v>1715</v>
      </c>
      <c r="C98" s="135" t="s">
        <v>1716</v>
      </c>
    </row>
    <row r="99" spans="2:4" ht="31" x14ac:dyDescent="0.35">
      <c r="B99" s="124" t="s">
        <v>1717</v>
      </c>
      <c r="C99" s="135" t="s">
        <v>1718</v>
      </c>
    </row>
    <row r="100" spans="2:4" x14ac:dyDescent="0.35">
      <c r="B100" s="128" t="s">
        <v>1719</v>
      </c>
      <c r="C100" s="135" t="s">
        <v>1720</v>
      </c>
    </row>
    <row r="101" spans="2:4" ht="31" x14ac:dyDescent="0.35">
      <c r="B101" s="128" t="s">
        <v>1721</v>
      </c>
      <c r="C101" s="135" t="s">
        <v>1722</v>
      </c>
    </row>
    <row r="102" spans="2:4" ht="46.5" x14ac:dyDescent="0.35">
      <c r="B102" s="128" t="s">
        <v>1925</v>
      </c>
      <c r="C102" s="135" t="s">
        <v>1526</v>
      </c>
    </row>
    <row r="103" spans="2:4" ht="31" x14ac:dyDescent="0.35">
      <c r="B103" s="124" t="s">
        <v>1723</v>
      </c>
      <c r="C103" s="135" t="s">
        <v>1724</v>
      </c>
    </row>
    <row r="104" spans="2:4" x14ac:dyDescent="0.35">
      <c r="B104" s="124" t="s">
        <v>1725</v>
      </c>
      <c r="C104" s="135" t="s">
        <v>1726</v>
      </c>
    </row>
    <row r="105" spans="2:4" ht="62" x14ac:dyDescent="0.35">
      <c r="B105" s="124" t="s">
        <v>1727</v>
      </c>
      <c r="C105" s="135" t="s">
        <v>1728</v>
      </c>
    </row>
    <row r="106" spans="2:4" x14ac:dyDescent="0.35">
      <c r="B106" s="124" t="s">
        <v>1729</v>
      </c>
      <c r="C106" s="135" t="s">
        <v>1730</v>
      </c>
    </row>
    <row r="107" spans="2:4" ht="31" x14ac:dyDescent="0.35">
      <c r="B107" s="125" t="s">
        <v>1731</v>
      </c>
      <c r="C107" s="136" t="s">
        <v>1732</v>
      </c>
    </row>
    <row r="108" spans="2:4" ht="108.5" x14ac:dyDescent="0.35">
      <c r="B108" s="129" t="s">
        <v>348</v>
      </c>
      <c r="C108" s="135" t="s">
        <v>1733</v>
      </c>
      <c r="D108" s="123"/>
    </row>
    <row r="109" spans="2:4" ht="31" x14ac:dyDescent="0.35">
      <c r="B109" s="124" t="s">
        <v>1734</v>
      </c>
      <c r="C109" s="135" t="s">
        <v>1735</v>
      </c>
    </row>
    <row r="110" spans="2:4" ht="46.5" x14ac:dyDescent="0.35">
      <c r="B110" s="161" t="s">
        <v>1975</v>
      </c>
      <c r="C110" s="162" t="s">
        <v>1949</v>
      </c>
    </row>
    <row r="111" spans="2:4" x14ac:dyDescent="0.35">
      <c r="B111" s="124" t="s">
        <v>1736</v>
      </c>
      <c r="C111" s="135" t="s">
        <v>1737</v>
      </c>
    </row>
    <row r="112" spans="2:4" x14ac:dyDescent="0.35">
      <c r="B112" s="124" t="s">
        <v>1738</v>
      </c>
      <c r="C112" s="135" t="s">
        <v>1739</v>
      </c>
    </row>
    <row r="113" spans="2:3" x14ac:dyDescent="0.35">
      <c r="B113" s="124" t="s">
        <v>1740</v>
      </c>
      <c r="C113" s="135" t="s">
        <v>1741</v>
      </c>
    </row>
    <row r="114" spans="2:3" ht="31" x14ac:dyDescent="0.35">
      <c r="B114" s="161" t="s">
        <v>1974</v>
      </c>
      <c r="C114" s="162" t="s">
        <v>1946</v>
      </c>
    </row>
    <row r="115" spans="2:3" x14ac:dyDescent="0.35">
      <c r="B115" s="130" t="s">
        <v>1453</v>
      </c>
      <c r="C115" s="135" t="s">
        <v>1742</v>
      </c>
    </row>
    <row r="116" spans="2:3" x14ac:dyDescent="0.35">
      <c r="B116" s="124" t="s">
        <v>1926</v>
      </c>
      <c r="C116" s="135" t="s">
        <v>1927</v>
      </c>
    </row>
    <row r="117" spans="2:3" ht="46.5" x14ac:dyDescent="0.35">
      <c r="B117" s="124" t="s">
        <v>1743</v>
      </c>
      <c r="C117" s="135" t="s">
        <v>1744</v>
      </c>
    </row>
    <row r="118" spans="2:3" ht="62" x14ac:dyDescent="0.35">
      <c r="B118" s="124" t="s">
        <v>1554</v>
      </c>
      <c r="C118" s="135" t="s">
        <v>1745</v>
      </c>
    </row>
    <row r="119" spans="2:3" ht="31" x14ac:dyDescent="0.35">
      <c r="B119" s="124" t="s">
        <v>1746</v>
      </c>
      <c r="C119" s="135" t="s">
        <v>1747</v>
      </c>
    </row>
    <row r="120" spans="2:3" ht="46.5" x14ac:dyDescent="0.35">
      <c r="B120" s="125" t="s">
        <v>1748</v>
      </c>
      <c r="C120" s="136" t="s">
        <v>1749</v>
      </c>
    </row>
    <row r="121" spans="2:3" x14ac:dyDescent="0.35">
      <c r="B121" s="126" t="s">
        <v>1750</v>
      </c>
      <c r="C121" s="135" t="s">
        <v>1751</v>
      </c>
    </row>
    <row r="122" spans="2:3" ht="31" x14ac:dyDescent="0.35">
      <c r="B122" s="126" t="s">
        <v>1752</v>
      </c>
      <c r="C122" s="135" t="s">
        <v>1753</v>
      </c>
    </row>
    <row r="123" spans="2:3" ht="46.5" x14ac:dyDescent="0.35">
      <c r="B123" s="126" t="s">
        <v>1754</v>
      </c>
      <c r="C123" s="135" t="s">
        <v>1755</v>
      </c>
    </row>
    <row r="124" spans="2:3" ht="31" x14ac:dyDescent="0.35">
      <c r="B124" s="126" t="s">
        <v>1756</v>
      </c>
      <c r="C124" s="135" t="s">
        <v>1757</v>
      </c>
    </row>
    <row r="125" spans="2:3" ht="77.5" x14ac:dyDescent="0.35">
      <c r="B125" s="126" t="s">
        <v>1758</v>
      </c>
      <c r="C125" s="135" t="s">
        <v>1759</v>
      </c>
    </row>
    <row r="126" spans="2:3" ht="77.5" x14ac:dyDescent="0.35">
      <c r="B126" s="126" t="s">
        <v>1760</v>
      </c>
      <c r="C126" s="135" t="s">
        <v>1761</v>
      </c>
    </row>
    <row r="127" spans="2:3" x14ac:dyDescent="0.35">
      <c r="B127" s="127" t="s">
        <v>1762</v>
      </c>
      <c r="C127" s="135" t="s">
        <v>1763</v>
      </c>
    </row>
    <row r="128" spans="2:3" x14ac:dyDescent="0.35">
      <c r="B128" s="127" t="s">
        <v>1764</v>
      </c>
      <c r="C128" s="135" t="s">
        <v>1765</v>
      </c>
    </row>
    <row r="129" spans="2:3" x14ac:dyDescent="0.35">
      <c r="B129" s="127" t="s">
        <v>1766</v>
      </c>
      <c r="C129" s="135" t="s">
        <v>1767</v>
      </c>
    </row>
    <row r="130" spans="2:3" ht="31" x14ac:dyDescent="0.35">
      <c r="B130" s="126" t="s">
        <v>1768</v>
      </c>
      <c r="C130" s="135" t="s">
        <v>1769</v>
      </c>
    </row>
    <row r="131" spans="2:3" ht="62" x14ac:dyDescent="0.35">
      <c r="B131" s="126" t="s">
        <v>1770</v>
      </c>
      <c r="C131" s="137" t="s">
        <v>1771</v>
      </c>
    </row>
    <row r="132" spans="2:3" ht="62" x14ac:dyDescent="0.35">
      <c r="B132" s="161" t="s">
        <v>1958</v>
      </c>
      <c r="C132" s="162" t="s">
        <v>2004</v>
      </c>
    </row>
    <row r="133" spans="2:3" x14ac:dyDescent="0.35">
      <c r="B133" s="165" t="s">
        <v>1163</v>
      </c>
      <c r="C133" s="166" t="s">
        <v>1980</v>
      </c>
    </row>
    <row r="134" spans="2:3" ht="46.5" x14ac:dyDescent="0.35">
      <c r="B134" s="124" t="s">
        <v>1164</v>
      </c>
      <c r="C134" s="135" t="s">
        <v>1981</v>
      </c>
    </row>
    <row r="135" spans="2:3" ht="46.5" x14ac:dyDescent="0.35">
      <c r="B135" s="127" t="s">
        <v>1772</v>
      </c>
      <c r="C135" s="135" t="s">
        <v>1773</v>
      </c>
    </row>
    <row r="136" spans="2:3" ht="77.5" x14ac:dyDescent="0.35">
      <c r="B136" s="124" t="s">
        <v>1774</v>
      </c>
      <c r="C136" s="135" t="s">
        <v>1775</v>
      </c>
    </row>
    <row r="137" spans="2:3" x14ac:dyDescent="0.35">
      <c r="B137" s="124" t="s">
        <v>1776</v>
      </c>
      <c r="C137" s="135" t="s">
        <v>1777</v>
      </c>
    </row>
    <row r="138" spans="2:3" x14ac:dyDescent="0.35">
      <c r="B138" s="161" t="s">
        <v>1972</v>
      </c>
      <c r="C138" s="164" t="s">
        <v>1973</v>
      </c>
    </row>
    <row r="139" spans="2:3" ht="31" x14ac:dyDescent="0.35">
      <c r="B139" s="161" t="s">
        <v>1964</v>
      </c>
      <c r="C139" s="162" t="s">
        <v>1959</v>
      </c>
    </row>
    <row r="140" spans="2:3" ht="31" x14ac:dyDescent="0.35">
      <c r="B140" s="124" t="s">
        <v>1778</v>
      </c>
      <c r="C140" s="135" t="s">
        <v>1779</v>
      </c>
    </row>
    <row r="141" spans="2:3" ht="46.5" x14ac:dyDescent="0.35">
      <c r="B141" s="124" t="s">
        <v>1780</v>
      </c>
      <c r="C141" s="135" t="s">
        <v>2008</v>
      </c>
    </row>
    <row r="142" spans="2:3" ht="77.5" x14ac:dyDescent="0.35">
      <c r="B142" s="124" t="s">
        <v>439</v>
      </c>
      <c r="C142" s="135" t="s">
        <v>1781</v>
      </c>
    </row>
    <row r="143" spans="2:3" ht="31" x14ac:dyDescent="0.35">
      <c r="B143" s="128" t="s">
        <v>1782</v>
      </c>
      <c r="C143" s="135" t="s">
        <v>1783</v>
      </c>
    </row>
    <row r="144" spans="2:3" ht="46.5" x14ac:dyDescent="0.35">
      <c r="B144" s="124" t="s">
        <v>1784</v>
      </c>
      <c r="C144" s="135" t="s">
        <v>1785</v>
      </c>
    </row>
    <row r="145" spans="2:3" ht="62" x14ac:dyDescent="0.35">
      <c r="B145" s="124" t="s">
        <v>1928</v>
      </c>
      <c r="C145" s="135" t="s">
        <v>1929</v>
      </c>
    </row>
    <row r="146" spans="2:3" ht="108.75" customHeight="1" x14ac:dyDescent="0.35">
      <c r="B146" s="129" t="s">
        <v>1786</v>
      </c>
      <c r="C146" s="135" t="s">
        <v>1787</v>
      </c>
    </row>
    <row r="147" spans="2:3" ht="186" x14ac:dyDescent="0.35">
      <c r="B147" s="129" t="s">
        <v>1788</v>
      </c>
      <c r="C147" s="135" t="s">
        <v>1789</v>
      </c>
    </row>
    <row r="148" spans="2:3" x14ac:dyDescent="0.35">
      <c r="B148" s="161" t="s">
        <v>1953</v>
      </c>
      <c r="C148" s="162" t="s">
        <v>1941</v>
      </c>
    </row>
    <row r="149" spans="2:3" ht="31" x14ac:dyDescent="0.35">
      <c r="B149" s="124" t="s">
        <v>1790</v>
      </c>
      <c r="C149" s="135" t="s">
        <v>1791</v>
      </c>
    </row>
    <row r="150" spans="2:3" ht="46.5" x14ac:dyDescent="0.35">
      <c r="B150" s="126" t="s">
        <v>1792</v>
      </c>
      <c r="C150" s="135" t="s">
        <v>1793</v>
      </c>
    </row>
    <row r="151" spans="2:3" ht="31" x14ac:dyDescent="0.35">
      <c r="B151" s="124" t="s">
        <v>1794</v>
      </c>
      <c r="C151" s="135" t="s">
        <v>1795</v>
      </c>
    </row>
    <row r="152" spans="2:3" ht="31" x14ac:dyDescent="0.35">
      <c r="B152" s="124" t="s">
        <v>1796</v>
      </c>
      <c r="C152" s="135" t="s">
        <v>1797</v>
      </c>
    </row>
    <row r="153" spans="2:3" ht="46.5" x14ac:dyDescent="0.35">
      <c r="B153" s="127" t="s">
        <v>1468</v>
      </c>
      <c r="C153" s="135" t="s">
        <v>1798</v>
      </c>
    </row>
    <row r="154" spans="2:3" ht="31" x14ac:dyDescent="0.35">
      <c r="B154" s="161" t="s">
        <v>1955</v>
      </c>
      <c r="C154" s="162" t="s">
        <v>1943</v>
      </c>
    </row>
    <row r="155" spans="2:3" ht="31" x14ac:dyDescent="0.35">
      <c r="B155" s="124" t="s">
        <v>1799</v>
      </c>
      <c r="C155" s="135" t="s">
        <v>1800</v>
      </c>
    </row>
    <row r="156" spans="2:3" ht="31" x14ac:dyDescent="0.35">
      <c r="B156" s="128" t="s">
        <v>1801</v>
      </c>
      <c r="C156" s="138" t="s">
        <v>1802</v>
      </c>
    </row>
    <row r="157" spans="2:3" x14ac:dyDescent="0.35">
      <c r="B157" s="124" t="s">
        <v>1803</v>
      </c>
      <c r="C157" s="135" t="s">
        <v>1804</v>
      </c>
    </row>
    <row r="158" spans="2:3" ht="31" x14ac:dyDescent="0.35">
      <c r="B158" s="124" t="s">
        <v>1805</v>
      </c>
      <c r="C158" s="135" t="s">
        <v>1806</v>
      </c>
    </row>
    <row r="159" spans="2:3" ht="31" x14ac:dyDescent="0.35">
      <c r="B159" s="124" t="s">
        <v>1807</v>
      </c>
      <c r="C159" s="135" t="s">
        <v>1808</v>
      </c>
    </row>
    <row r="160" spans="2:3" ht="31" x14ac:dyDescent="0.35">
      <c r="B160" s="124" t="s">
        <v>1809</v>
      </c>
      <c r="C160" s="135" t="s">
        <v>1810</v>
      </c>
    </row>
    <row r="161" spans="2:3" ht="31" x14ac:dyDescent="0.35">
      <c r="B161" s="126" t="s">
        <v>1811</v>
      </c>
      <c r="C161" s="135" t="s">
        <v>1812</v>
      </c>
    </row>
    <row r="162" spans="2:3" ht="31" x14ac:dyDescent="0.35">
      <c r="B162" s="124" t="s">
        <v>1813</v>
      </c>
      <c r="C162" s="135" t="s">
        <v>1814</v>
      </c>
    </row>
    <row r="163" spans="2:3" ht="77.5" x14ac:dyDescent="0.35">
      <c r="B163" s="124" t="s">
        <v>1930</v>
      </c>
      <c r="C163" s="135" t="s">
        <v>1931</v>
      </c>
    </row>
    <row r="164" spans="2:3" ht="77.5" x14ac:dyDescent="0.35">
      <c r="B164" s="169" t="s">
        <v>1143</v>
      </c>
      <c r="C164" s="135" t="s">
        <v>1983</v>
      </c>
    </row>
    <row r="165" spans="2:3" ht="77.5" x14ac:dyDescent="0.35">
      <c r="B165" s="169" t="s">
        <v>1142</v>
      </c>
      <c r="C165" s="135" t="s">
        <v>1982</v>
      </c>
    </row>
    <row r="166" spans="2:3" ht="46.5" x14ac:dyDescent="0.35">
      <c r="B166" s="169" t="s">
        <v>1144</v>
      </c>
      <c r="C166" s="173" t="s">
        <v>1984</v>
      </c>
    </row>
    <row r="167" spans="2:3" ht="46.5" x14ac:dyDescent="0.35">
      <c r="B167" s="124" t="s">
        <v>1815</v>
      </c>
      <c r="C167" s="135" t="s">
        <v>1816</v>
      </c>
    </row>
    <row r="168" spans="2:3" ht="31" x14ac:dyDescent="0.35">
      <c r="B168" s="130" t="s">
        <v>1817</v>
      </c>
      <c r="C168" s="135" t="s">
        <v>1818</v>
      </c>
    </row>
    <row r="169" spans="2:3" ht="93" x14ac:dyDescent="0.35">
      <c r="B169" s="124" t="s">
        <v>1819</v>
      </c>
      <c r="C169" s="135" t="s">
        <v>2002</v>
      </c>
    </row>
    <row r="170" spans="2:3" ht="155" x14ac:dyDescent="0.35">
      <c r="B170" s="124" t="s">
        <v>1820</v>
      </c>
      <c r="C170" s="135" t="s">
        <v>1821</v>
      </c>
    </row>
    <row r="171" spans="2:3" ht="31" x14ac:dyDescent="0.35">
      <c r="B171" s="130" t="s">
        <v>1822</v>
      </c>
      <c r="C171" s="135" t="s">
        <v>1818</v>
      </c>
    </row>
    <row r="172" spans="2:3" ht="139.5" x14ac:dyDescent="0.35">
      <c r="B172" s="124" t="s">
        <v>1823</v>
      </c>
      <c r="C172" s="135" t="s">
        <v>2003</v>
      </c>
    </row>
    <row r="173" spans="2:3" ht="31" x14ac:dyDescent="0.35">
      <c r="B173" s="128" t="s">
        <v>1824</v>
      </c>
      <c r="C173" s="135" t="s">
        <v>1825</v>
      </c>
    </row>
    <row r="174" spans="2:3" x14ac:dyDescent="0.35">
      <c r="B174" s="124" t="s">
        <v>1826</v>
      </c>
      <c r="C174" s="135" t="s">
        <v>1827</v>
      </c>
    </row>
    <row r="175" spans="2:3" ht="31" x14ac:dyDescent="0.35">
      <c r="B175" s="126" t="s">
        <v>1828</v>
      </c>
      <c r="C175" s="135" t="s">
        <v>1829</v>
      </c>
    </row>
    <row r="176" spans="2:3" ht="62" x14ac:dyDescent="0.35">
      <c r="B176" s="124" t="s">
        <v>1830</v>
      </c>
      <c r="C176" s="135" t="s">
        <v>1831</v>
      </c>
    </row>
    <row r="177" spans="2:3" ht="31" x14ac:dyDescent="0.35">
      <c r="B177" s="161" t="s">
        <v>1976</v>
      </c>
      <c r="C177" s="162" t="s">
        <v>1950</v>
      </c>
    </row>
    <row r="178" spans="2:3" x14ac:dyDescent="0.35">
      <c r="B178" s="129" t="s">
        <v>1832</v>
      </c>
      <c r="C178" s="135" t="s">
        <v>1833</v>
      </c>
    </row>
    <row r="179" spans="2:3" ht="62" x14ac:dyDescent="0.35">
      <c r="B179" s="129" t="s">
        <v>1834</v>
      </c>
      <c r="C179" s="135" t="s">
        <v>1835</v>
      </c>
    </row>
    <row r="180" spans="2:3" ht="93" x14ac:dyDescent="0.35">
      <c r="B180" s="129" t="s">
        <v>1836</v>
      </c>
      <c r="C180" s="135" t="s">
        <v>1837</v>
      </c>
    </row>
    <row r="181" spans="2:3" ht="46.5" x14ac:dyDescent="0.35">
      <c r="B181" s="124" t="s">
        <v>1932</v>
      </c>
      <c r="C181" s="135" t="s">
        <v>1933</v>
      </c>
    </row>
    <row r="182" spans="2:3" ht="155" x14ac:dyDescent="0.35">
      <c r="B182" s="167" t="s">
        <v>1978</v>
      </c>
      <c r="C182" s="135" t="s">
        <v>1979</v>
      </c>
    </row>
    <row r="183" spans="2:3" ht="31" x14ac:dyDescent="0.35">
      <c r="B183" s="124" t="s">
        <v>1838</v>
      </c>
      <c r="C183" s="135" t="s">
        <v>1995</v>
      </c>
    </row>
    <row r="184" spans="2:3" ht="77.5" x14ac:dyDescent="0.35">
      <c r="B184" s="161" t="s">
        <v>1952</v>
      </c>
      <c r="C184" s="162" t="s">
        <v>1948</v>
      </c>
    </row>
    <row r="185" spans="2:3" ht="31" x14ac:dyDescent="0.35">
      <c r="B185" s="161" t="s">
        <v>1954</v>
      </c>
      <c r="C185" s="162" t="s">
        <v>1942</v>
      </c>
    </row>
    <row r="186" spans="2:3" ht="46.5" x14ac:dyDescent="0.35">
      <c r="B186" s="168" t="s">
        <v>1839</v>
      </c>
      <c r="C186" s="160" t="s">
        <v>1840</v>
      </c>
    </row>
    <row r="187" spans="2:3" ht="46.5" x14ac:dyDescent="0.35">
      <c r="B187" s="124" t="s">
        <v>1841</v>
      </c>
      <c r="C187" s="135" t="s">
        <v>1842</v>
      </c>
    </row>
    <row r="188" spans="2:3" ht="62" x14ac:dyDescent="0.35">
      <c r="B188" s="126" t="s">
        <v>1843</v>
      </c>
      <c r="C188" s="135" t="s">
        <v>1844</v>
      </c>
    </row>
    <row r="189" spans="2:3" ht="31" x14ac:dyDescent="0.35">
      <c r="B189" s="124" t="s">
        <v>1845</v>
      </c>
      <c r="C189" s="135" t="s">
        <v>1846</v>
      </c>
    </row>
    <row r="190" spans="2:3" x14ac:dyDescent="0.35">
      <c r="B190" s="124" t="s">
        <v>1847</v>
      </c>
      <c r="C190" s="135" t="s">
        <v>1848</v>
      </c>
    </row>
    <row r="191" spans="2:3" ht="31" x14ac:dyDescent="0.35">
      <c r="B191" s="124" t="s">
        <v>1849</v>
      </c>
      <c r="C191" s="135" t="s">
        <v>1850</v>
      </c>
    </row>
    <row r="192" spans="2:3" ht="155" x14ac:dyDescent="0.35">
      <c r="B192" s="131" t="s">
        <v>1851</v>
      </c>
      <c r="C192" s="135" t="s">
        <v>1852</v>
      </c>
    </row>
    <row r="193" spans="2:3" ht="93" x14ac:dyDescent="0.35">
      <c r="B193" s="129" t="s">
        <v>1853</v>
      </c>
      <c r="C193" s="135" t="s">
        <v>1854</v>
      </c>
    </row>
    <row r="194" spans="2:3" ht="93" x14ac:dyDescent="0.35">
      <c r="B194" s="129" t="s">
        <v>1855</v>
      </c>
      <c r="C194" s="135" t="s">
        <v>1856</v>
      </c>
    </row>
    <row r="195" spans="2:3" ht="62" x14ac:dyDescent="0.35">
      <c r="B195" s="129" t="s">
        <v>1857</v>
      </c>
      <c r="C195" s="135" t="s">
        <v>1858</v>
      </c>
    </row>
    <row r="196" spans="2:3" x14ac:dyDescent="0.35">
      <c r="B196" s="129" t="s">
        <v>1859</v>
      </c>
      <c r="C196" s="135" t="s">
        <v>1860</v>
      </c>
    </row>
    <row r="197" spans="2:3" ht="31" x14ac:dyDescent="0.35">
      <c r="B197" s="124" t="s">
        <v>1861</v>
      </c>
      <c r="C197" s="135" t="s">
        <v>1862</v>
      </c>
    </row>
    <row r="198" spans="2:3" ht="170.5" x14ac:dyDescent="0.35">
      <c r="B198" s="129" t="s">
        <v>1106</v>
      </c>
      <c r="C198" s="135" t="s">
        <v>1863</v>
      </c>
    </row>
    <row r="199" spans="2:3" ht="77.5" x14ac:dyDescent="0.35">
      <c r="B199" s="124" t="s">
        <v>1864</v>
      </c>
      <c r="C199" s="135" t="s">
        <v>1865</v>
      </c>
    </row>
    <row r="200" spans="2:3" ht="77.5" x14ac:dyDescent="0.35">
      <c r="B200" s="124" t="s">
        <v>1866</v>
      </c>
      <c r="C200" s="135" t="s">
        <v>1867</v>
      </c>
    </row>
    <row r="201" spans="2:3" ht="31" x14ac:dyDescent="0.35">
      <c r="B201" s="124" t="s">
        <v>1868</v>
      </c>
      <c r="C201" s="135" t="s">
        <v>1869</v>
      </c>
    </row>
    <row r="202" spans="2:3" ht="46.5" x14ac:dyDescent="0.35">
      <c r="B202" s="124" t="s">
        <v>1870</v>
      </c>
      <c r="C202" s="135" t="s">
        <v>1871</v>
      </c>
    </row>
    <row r="203" spans="2:3" x14ac:dyDescent="0.35">
      <c r="B203" s="124" t="s">
        <v>1872</v>
      </c>
      <c r="C203" s="135" t="s">
        <v>1873</v>
      </c>
    </row>
    <row r="204" spans="2:3" x14ac:dyDescent="0.35">
      <c r="B204" s="130" t="s">
        <v>1874</v>
      </c>
      <c r="C204" s="135" t="s">
        <v>1875</v>
      </c>
    </row>
    <row r="205" spans="2:3" ht="31" x14ac:dyDescent="0.35">
      <c r="B205" s="130" t="s">
        <v>1876</v>
      </c>
      <c r="C205" s="135" t="s">
        <v>1877</v>
      </c>
    </row>
    <row r="206" spans="2:3" ht="46.5" x14ac:dyDescent="0.35">
      <c r="B206" s="172" t="s">
        <v>1934</v>
      </c>
      <c r="C206" s="160" t="s">
        <v>1793</v>
      </c>
    </row>
    <row r="207" spans="2:3" x14ac:dyDescent="0.35">
      <c r="B207" s="124" t="s">
        <v>1878</v>
      </c>
      <c r="C207" s="135" t="s">
        <v>1879</v>
      </c>
    </row>
    <row r="208" spans="2:3" ht="62" x14ac:dyDescent="0.35">
      <c r="B208" s="126" t="s">
        <v>1880</v>
      </c>
      <c r="C208" s="135" t="s">
        <v>1881</v>
      </c>
    </row>
    <row r="209" spans="2:3" ht="31" x14ac:dyDescent="0.35">
      <c r="B209" s="170" t="s">
        <v>1882</v>
      </c>
      <c r="C209" s="160" t="s">
        <v>1883</v>
      </c>
    </row>
    <row r="210" spans="2:3" ht="46.5" x14ac:dyDescent="0.35">
      <c r="B210" s="124" t="s">
        <v>1498</v>
      </c>
      <c r="C210" s="135" t="s">
        <v>1884</v>
      </c>
    </row>
    <row r="211" spans="2:3" ht="62" x14ac:dyDescent="0.35">
      <c r="B211" s="124" t="s">
        <v>1497</v>
      </c>
      <c r="C211" s="135" t="s">
        <v>1885</v>
      </c>
    </row>
    <row r="212" spans="2:3" ht="47" thickBot="1" x14ac:dyDescent="0.4">
      <c r="B212" s="171" t="s">
        <v>1886</v>
      </c>
      <c r="C212" s="174" t="s">
        <v>1887</v>
      </c>
    </row>
  </sheetData>
  <autoFilter ref="B12:C12" xr:uid="{FFD10DB6-436A-4973-9E2A-3D419FEA5609}">
    <sortState xmlns:xlrd2="http://schemas.microsoft.com/office/spreadsheetml/2017/richdata2" ref="B13:C212">
      <sortCondition ref="B12"/>
    </sortState>
  </autoFilter>
  <mergeCells count="1">
    <mergeCell ref="B10:C10"/>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NHSD Basic Document (3 years)" ma:contentTypeID="0x010100B8813471EBAB4241B2A2E47DFB3A1FB40046988768DD6EB44DA8C2B478B04220EC" ma:contentTypeVersion="55" ma:contentTypeDescription="Any general NHS Digital document with 3 years retention" ma:contentTypeScope="" ma:versionID="3e3c6dea614bcd3b5d6785448a2445c7">
  <xsd:schema xmlns:xsd="http://www.w3.org/2001/XMLSchema" xmlns:xs="http://www.w3.org/2001/XMLSchema" xmlns:p="http://schemas.microsoft.com/office/2006/metadata/properties" xmlns:ns2="aa48f6bc-9a97-46ff-b31f-ce9bd696e37b" xmlns:ns3="87a7f854-b597-490d-a16d-9d5e9fe794e2" xmlns:ns4="d295689f-5d62-4e7b-acb2-cad17591daec" targetNamespace="http://schemas.microsoft.com/office/2006/metadata/properties" ma:root="true" ma:fieldsID="f7bdfac773b34aada12792d861385e92" ns2:_="" ns3:_="" ns4:_="">
    <xsd:import namespace="aa48f6bc-9a97-46ff-b31f-ce9bd696e37b"/>
    <xsd:import namespace="87a7f854-b597-490d-a16d-9d5e9fe794e2"/>
    <xsd:import namespace="d295689f-5d62-4e7b-acb2-cad17591daec"/>
    <xsd:element name="properties">
      <xsd:complexType>
        <xsd:sequence>
          <xsd:element name="documentManagement">
            <xsd:complexType>
              <xsd:all>
                <xsd:element ref="ns2:AuthorName" minOccurs="0"/>
                <xsd:element ref="ns2:AuthoredDate"/>
                <xsd:element ref="ns2:TaxCatchAll" minOccurs="0"/>
                <xsd:element ref="ns2:InformationStatus"/>
                <xsd:element ref="ns2:InformationVersion" minOccurs="0"/>
                <xsd:element ref="ns2:SecurityClassification"/>
                <xsd:element ref="ns2:SecurityDescriptor" minOccurs="0"/>
                <xsd:element ref="ns2:Summary" minOccurs="0"/>
                <xsd:element ref="ns2:e076e489fa624670a6d5030aa6510568" minOccurs="0"/>
                <xsd:element ref="ns2:TaxCatchAllLabel" minOccurs="0"/>
                <xsd:element ref="ns3:SharedWithUsers" minOccurs="0"/>
                <xsd:element ref="ns3:SharedWithDetails" minOccurs="0"/>
                <xsd:element ref="ns4:MediaServiceMetadata" minOccurs="0"/>
                <xsd:element ref="ns4:MediaServiceFastMetadata" minOccurs="0"/>
                <xsd:element ref="ns4:MediaServiceObjectDetectorVersions" minOccurs="0"/>
                <xsd:element ref="ns4:MediaServiceDateTaken" minOccurs="0"/>
                <xsd:element ref="ns4:MediaLengthInSeconds" minOccurs="0"/>
                <xsd:element ref="ns4:lcf76f155ced4ddcb4097134ff3c332f"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48f6bc-9a97-46ff-b31f-ce9bd696e37b"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Time" ma:internalName="AuthoredDate" ma:readOnly="false">
      <xsd:simpleType>
        <xsd:restriction base="dms:DateTime"/>
      </xsd:simpleType>
    </xsd:element>
    <xsd:element name="TaxCatchAll" ma:index="10" nillable="true" ma:displayName="Taxonomy Catch All Column" ma:hidden="true" ma:list="{c878297e-6d11-4d87-acb1-bc8d5203ad8f}" ma:internalName="TaxCatchAll" ma:readOnly="false" ma:showField="CatchAllData" ma:web="aa48f6bc-9a97-46ff-b31f-ce9bd696e37b">
      <xsd:complexType>
        <xsd:complexContent>
          <xsd:extension base="dms:MultiChoiceLookup">
            <xsd:sequence>
              <xsd:element name="Value" type="dms:Lookup" maxOccurs="unbounded" minOccurs="0" nillable="true"/>
            </xsd:sequence>
          </xsd:extension>
        </xsd:complexContent>
      </xsd:complexType>
    </xsd:element>
    <xsd:element name="InformationStatus" ma:index="11"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2"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SecurityClassification" ma:index="13"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4"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15" nillable="true" ma:displayName="Summary" ma:description="An account of the content of the resource" ma:internalName="Summary" ma:readOnly="false">
      <xsd:simpleType>
        <xsd:restriction base="dms:Note">
          <xsd:maxLength value="255"/>
        </xsd:restriction>
      </xsd:simpleType>
    </xsd:element>
    <xsd:element name="e076e489fa624670a6d5030aa6510568" ma:index="16" nillable="true" ma:displayName="InformationType_0" ma:hidden="true" ma:internalName="e076e489fa624670a6d5030aa6510568" ma:readOnly="false">
      <xsd:simpleType>
        <xsd:restriction base="dms:Note"/>
      </xsd:simpleType>
    </xsd:element>
    <xsd:element name="TaxCatchAllLabel" ma:index="17" nillable="true" ma:displayName="Taxonomy Catch All Column1" ma:hidden="true" ma:list="{c878297e-6d11-4d87-acb1-bc8d5203ad8f}" ma:internalName="TaxCatchAllLabel" ma:readOnly="false" ma:showField="CatchAllDataLabel" ma:web="aa48f6bc-9a97-46ff-b31f-ce9bd696e37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7a7f854-b597-490d-a16d-9d5e9fe794e2" elementFormDefault="qualified">
    <xsd:import namespace="http://schemas.microsoft.com/office/2006/documentManagement/types"/>
    <xsd:import namespace="http://schemas.microsoft.com/office/infopath/2007/PartnerControls"/>
    <xsd:element name="SharedWithUsers" ma:index="1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95689f-5d62-4e7b-acb2-cad17591daec"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curityClassification xmlns="aa48f6bc-9a97-46ff-b31f-ce9bd696e37b">Official</SecurityClassification>
    <InformationVersion xmlns="aa48f6bc-9a97-46ff-b31f-ce9bd696e37b" xsi:nil="true"/>
    <Summary xmlns="aa48f6bc-9a97-46ff-b31f-ce9bd696e37b" xsi:nil="true"/>
    <SecurityDescriptor xmlns="aa48f6bc-9a97-46ff-b31f-ce9bd696e37b" xsi:nil="true"/>
    <InformationStatus xmlns="aa48f6bc-9a97-46ff-b31f-ce9bd696e37b">Draft</InformationStatus>
    <AuthoredDate xmlns="aa48f6bc-9a97-46ff-b31f-ce9bd696e37b">2020-06-24T11:03:50+00:00</AuthoredDate>
    <TaxCatchAll xmlns="aa48f6bc-9a97-46ff-b31f-ce9bd696e37b" xsi:nil="true"/>
    <AuthorName xmlns="aa48f6bc-9a97-46ff-b31f-ce9bd696e37b">
      <UserInfo>
        <DisplayName/>
        <AccountId xsi:nil="true"/>
        <AccountType/>
      </UserInfo>
    </AuthorName>
    <e076e489fa624670a6d5030aa6510568 xmlns="aa48f6bc-9a97-46ff-b31f-ce9bd696e37b">Document6113f30c-7b54-4978-b917-a373efb61b62</e076e489fa624670a6d5030aa6510568>
    <TaxCatchAllLabel xmlns="aa48f6bc-9a97-46ff-b31f-ce9bd696e37b" xsi:nil="true"/>
    <lcf76f155ced4ddcb4097134ff3c332f xmlns="d295689f-5d62-4e7b-acb2-cad17591dae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0EEE25-3268-4451-ADC2-A72DB3499B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48f6bc-9a97-46ff-b31f-ce9bd696e37b"/>
    <ds:schemaRef ds:uri="87a7f854-b597-490d-a16d-9d5e9fe794e2"/>
    <ds:schemaRef ds:uri="d295689f-5d62-4e7b-acb2-cad17591da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E0C139-07FD-47D5-BDA8-F7E725BB7D1A}">
  <ds:schemaRefs>
    <ds:schemaRef ds:uri="http://schemas.microsoft.com/office/2006/documentManagement/types"/>
    <ds:schemaRef ds:uri="http://purl.org/dc/dcmitype/"/>
    <ds:schemaRef ds:uri="http://schemas.openxmlformats.org/package/2006/metadata/core-properties"/>
    <ds:schemaRef ds:uri="aa48f6bc-9a97-46ff-b31f-ce9bd696e37b"/>
    <ds:schemaRef ds:uri="http://schemas.microsoft.com/office/2006/metadata/properties"/>
    <ds:schemaRef ds:uri="http://purl.org/dc/terms/"/>
    <ds:schemaRef ds:uri="http://schemas.microsoft.com/office/infopath/2007/PartnerControls"/>
    <ds:schemaRef ds:uri="http://www.w3.org/XML/1998/namespace"/>
    <ds:schemaRef ds:uri="http://purl.org/dc/elements/1.1/"/>
    <ds:schemaRef ds:uri="87a7f854-b597-490d-a16d-9d5e9fe794e2"/>
    <ds:schemaRef ds:uri="d295689f-5d62-4e7b-acb2-cad17591daec"/>
  </ds:schemaRefs>
</ds:datastoreItem>
</file>

<file path=customXml/itemProps3.xml><?xml version="1.0" encoding="utf-8"?>
<ds:datastoreItem xmlns:ds="http://schemas.openxmlformats.org/officeDocument/2006/customXml" ds:itemID="{6CE29830-629B-423C-89C9-A519B6AABDF9}">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 Sheet</vt:lpstr>
      <vt:lpstr>Data Items List</vt:lpstr>
      <vt:lpstr>Data Items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Katy Flint</dc:creator>
  <cp:keywords/>
  <dc:description/>
  <cp:lastModifiedBy>WILSON, Robyn (NHS ENGLAND - X26)</cp:lastModifiedBy>
  <cp:revision/>
  <dcterms:created xsi:type="dcterms:W3CDTF">2020-06-24T09:19:21Z</dcterms:created>
  <dcterms:modified xsi:type="dcterms:W3CDTF">2024-03-08T10:34:16Z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0x010100B8813471EBAB4241B2A2E47DFB3A1FB40046988768DD6EB44DA8C2B478B04220EC</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22&lt;/number&gt;&lt;property&gt;AuthoredDate&lt;/property&gt;&lt;propertyId&gt;78342c6d-8801-441d-a333-a9f070617aff&lt;/propertyId&gt;&lt;period&gt;years&lt;/period&gt;&lt;/formula&gt;</vt:lpwstr>
  </property>
  <property fmtid="{D5CDD505-2E9C-101B-9397-08002B2CF9AE}" pid="5" name="_dlc_DocIdItemGuid">
    <vt:lpwstr>2733ac1d-c1e0-48d4-acad-30d3f07cddc8</vt:lpwstr>
  </property>
  <property fmtid="{D5CDD505-2E9C-101B-9397-08002B2CF9AE}" pid="6" name="InformationType">
    <vt:lpwstr>14;#Document|6113f30c-7b54-4978-b917-a373efb61b62</vt:lpwstr>
  </property>
  <property fmtid="{D5CDD505-2E9C-101B-9397-08002B2CF9AE}" pid="7" name="PortfolioCode">
    <vt:lpwstr/>
  </property>
  <property fmtid="{D5CDD505-2E9C-101B-9397-08002B2CF9AE}" pid="8" name="MediaServiceImageTags">
    <vt:lpwstr/>
  </property>
  <property fmtid="{D5CDD505-2E9C-101B-9397-08002B2CF9AE}" pid="9" name="lcf76f155ced4ddcb4097134ff3c332f">
    <vt:lpwstr/>
  </property>
  <property fmtid="{D5CDD505-2E9C-101B-9397-08002B2CF9AE}" pid="10" name="_dlc_LastRun">
    <vt:lpwstr>06/25/2023 15:55:15</vt:lpwstr>
  </property>
  <property fmtid="{D5CDD505-2E9C-101B-9397-08002B2CF9AE}" pid="11" name="_dlc_ItemStageId">
    <vt:lpwstr>1</vt:lpwstr>
  </property>
  <property fmtid="{D5CDD505-2E9C-101B-9397-08002B2CF9AE}" pid="12" name="Addressee">
    <vt:lpwstr/>
  </property>
  <property fmtid="{D5CDD505-2E9C-101B-9397-08002B2CF9AE}" pid="13" name="_ExtendedDescription">
    <vt:lpwstr/>
  </property>
  <property fmtid="{D5CDD505-2E9C-101B-9397-08002B2CF9AE}" pid="14" name="URL">
    <vt:lpwstr/>
  </property>
  <property fmtid="{D5CDD505-2E9C-101B-9397-08002B2CF9AE}" pid="15" name="ApproverName">
    <vt:lpwstr/>
  </property>
  <property fmtid="{D5CDD505-2E9C-101B-9397-08002B2CF9AE}" pid="16" name="InformationAudience">
    <vt:lpwstr/>
  </property>
  <property fmtid="{D5CDD505-2E9C-101B-9397-08002B2CF9AE}" pid="17" name="InformationSource">
    <vt:lpwstr/>
  </property>
</Properties>
</file>